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600" windowHeight="10790" activeTab="0"/>
  </bookViews>
  <sheets>
    <sheet name="Instrukce" sheetId="1" r:id="rId1"/>
    <sheet name="Zákl.info" sheetId="2" r:id="rId2"/>
    <sheet name="Rodič" sheetId="3" r:id="rId3"/>
    <sheet name="Dítě" sheetId="4" r:id="rId4"/>
    <sheet name="Pečující" sheetId="5" r:id="rId5"/>
    <sheet name="Zjistit" sheetId="6" r:id="rId6"/>
    <sheet name="Výstupní formulář A" sheetId="7" r:id="rId7"/>
    <sheet name="Výstupní formulář B" sheetId="8" r:id="rId8"/>
    <sheet name="XXX" sheetId="9" state="hidden" r:id="rId9"/>
  </sheets>
  <definedNames>
    <definedName name="BioRod">'Rodič'!$E$5:$M$48</definedName>
    <definedName name="Dite">'Dítě'!$E$5:$M$58</definedName>
    <definedName name="PecOs">'Pečující'!$E$5:$M$23</definedName>
    <definedName name="_xlnm.Print_Area" localSheetId="3">'Dítě'!$B$2:$N$58</definedName>
    <definedName name="_xlnm.Print_Area" localSheetId="0">'Instrukce'!$B$2:$F$18</definedName>
    <definedName name="_xlnm.Print_Area" localSheetId="4">'Pečující'!$B$2:$N$23</definedName>
    <definedName name="_xlnm.Print_Area" localSheetId="2">'Rodič'!$B$2:$N$48</definedName>
    <definedName name="_xlnm.Print_Area" localSheetId="6">OFFSET('Výstupní formulář A'!$B$2,0,0,'Výstupní formulář A'!$C$3,'Výstupní formulář A'!$D$3)</definedName>
    <definedName name="_xlnm.Print_Area" localSheetId="7">'Výstupní formulář B'!$B$2:$F$41</definedName>
    <definedName name="_xlnm.Print_Area" localSheetId="1">'Zákl.info'!$B$2:$L$58</definedName>
    <definedName name="_xlnm.Print_Area" localSheetId="5">OFFSET('Zjistit'!$B$2,0,0,'Zjistit'!$C$3,'Zjistit'!$D$3)</definedName>
    <definedName name="_xlnm.Print_Titles" localSheetId="3">'Dítě'!$2:$6</definedName>
    <definedName name="_xlnm.Print_Titles" localSheetId="4">'Pečující'!$2:$6</definedName>
    <definedName name="_xlnm.Print_Titles" localSheetId="2">'Rodič'!$2:$6</definedName>
    <definedName name="_xlnm.Print_Titles" localSheetId="6">'Výstupní formulář A'!$2:$5</definedName>
    <definedName name="_xlnm.Print_Titles" localSheetId="7">'Výstupní formulář B'!$2:$4</definedName>
    <definedName name="_xlnm.Print_Titles" localSheetId="5">'Zjistit'!$2:$4</definedName>
  </definedNames>
  <calcPr fullCalcOnLoad="1"/>
</workbook>
</file>

<file path=xl/sharedStrings.xml><?xml version="1.0" encoding="utf-8"?>
<sst xmlns="http://schemas.openxmlformats.org/spreadsheetml/2006/main" count="446" uniqueCount="313">
  <si>
    <t>Základní informace</t>
  </si>
  <si>
    <t>Dítě</t>
  </si>
  <si>
    <t>JMÉNO DÍTĚTE</t>
  </si>
  <si>
    <t>RIZIKOVOST (škála 1-S)</t>
  </si>
  <si>
    <t>ANO</t>
  </si>
  <si>
    <t>NE / NEMÁ SMYSL HODNOTIT</t>
  </si>
  <si>
    <t>ZATÍM NEVÍM, MUSÍM ZJISTIT</t>
  </si>
  <si>
    <t>POVINNÉ ZDŮVODNĚNÍ, POKUD ZAŠKRTNU RIZIKO ANO</t>
  </si>
  <si>
    <t>ZMĚNY V PÉČI O DÍTĚ V MINULOSTI</t>
  </si>
  <si>
    <t>TYP PÉČE, KDE JE DÍTĚ UMÍSTĚNO</t>
  </si>
  <si>
    <t>Ústavní péče / ZDVOP</t>
  </si>
  <si>
    <t>Dítěti se v době před odebráním od rodiče střídaly pečující osoby (teta, babička, dospělý sourozenec, sousedka atd.)</t>
  </si>
  <si>
    <t>HISTORIE PÉČE</t>
  </si>
  <si>
    <t>Pěstounská péče na přechodnou dobu</t>
  </si>
  <si>
    <t>Dlouhodobá pěstounská péče</t>
  </si>
  <si>
    <t>Dlouhodobá příbuzenská pěstounská péče</t>
  </si>
  <si>
    <t>Opuštění nebo odebrání v prvních pěti letech</t>
  </si>
  <si>
    <t>Adopce</t>
  </si>
  <si>
    <t>Dítěti se v době po odebrání od rodičů ještě min. 1x změnily pečující osoby (personál zařízení, přechodní pěstouni)</t>
  </si>
  <si>
    <t>Opuštění nebo odebrání v 6 a více letech</t>
  </si>
  <si>
    <t>RODIČOVSKÁ ODPOVĚDNOST</t>
  </si>
  <si>
    <t>Plná</t>
  </si>
  <si>
    <t>Selhání péče po návratu dítěte zpět k rodiči</t>
  </si>
  <si>
    <t>Pozastavená</t>
  </si>
  <si>
    <t>Vyhýbá se nebo se snaží vyhnout fyzickému kontaktu s rodičem, schovává se (ve smyslu aktivního vyhýbání se)</t>
  </si>
  <si>
    <t>VZTAH K DÍTĚTI V POSLEDNÍM ROCE</t>
  </si>
  <si>
    <t>Je nejisté, v rozpacích, vyhýbá se očnímu kontaktu (ve smyslu pasivního vyhýbání se)</t>
  </si>
  <si>
    <t>Nevítá se uvolněně s rodičem</t>
  </si>
  <si>
    <t>Omezená</t>
  </si>
  <si>
    <t>Zbavená</t>
  </si>
  <si>
    <t>AKTUÁLNÍ STAV KONTAKTU *</t>
  </si>
  <si>
    <t>Preferuje vlastní potřeby před potřebami dítěte</t>
  </si>
  <si>
    <t>Kontakt neprobíhá</t>
  </si>
  <si>
    <t>S</t>
  </si>
  <si>
    <t>KONTAKT DOSUD (OSOBNÍ, TELEFONICKÝ, PÍSEMNÝ)</t>
  </si>
  <si>
    <t>Kontakt v minulosti probíhal, ale ustal pro překážky na straně rodiče (např. pro nezájem, výkon trestu odnětí svobody aj.)</t>
  </si>
  <si>
    <t>Kontakt v posledním roce častější než 1x za 3 měsíce u dětí mladších 12 let žijících v dlouhodobé PP či adopci</t>
  </si>
  <si>
    <t>Verbálně projevuje o dítě zájem, ale není aktivní v činech (slibuje, že přijede, napíše, zavolá, vezme si dítě zpět, atd.)</t>
  </si>
  <si>
    <t>Dítě je cca 3 měsíce umístěno v náhradní rodině (po odebrání od rodičů nebo po odchodu z DD, kde kontakt s rodičem probíhal) a s rodiči dosud neproběhl žádný kontakt</t>
  </si>
  <si>
    <t>Dítě je těsně po umístění do náhradní rodiny, s rodiči nebylo v kontaktu více než posledního cca 1/2 roku a rodič nyní požaduje kontakt</t>
  </si>
  <si>
    <t>Jeví se být vypočítavý (dopisy jen z vězení, snaha o kontakt před zletilostí dítěte, apod.) – tj. účelový zájem o dítě</t>
  </si>
  <si>
    <t>Rodič podal žádost o svěření dítěte do péče</t>
  </si>
  <si>
    <t>Jeví se být nebezpečný, týrající</t>
  </si>
  <si>
    <t>Rodič nepodal žádost o svěření dítěte do péče</t>
  </si>
  <si>
    <t>Kontakt nechce, odmítá</t>
  </si>
  <si>
    <t>Nemá zájem o kontakt s dítětem</t>
  </si>
  <si>
    <t>Obává se kontaktu, je rozrušené, nejisté</t>
  </si>
  <si>
    <t>Chce být s biologickým rodičem neustále, chce s ním bydlet, myslí na něj velmi často (dítě v dlouhodobé PP nebo v adopci)</t>
  </si>
  <si>
    <t>*je možné zaškrtnout více variant</t>
  </si>
  <si>
    <t>Opakovaně nedodržuje domluvené</t>
  </si>
  <si>
    <t>Nespolupracuje dostatečně se sociálním pracovníkem, který řídí asistovaný kontakt</t>
  </si>
  <si>
    <t>Nemá žádné nebo nemá dostatečné informace o rodičích</t>
  </si>
  <si>
    <t>Kontaktuje dítě nepředvídatelně - bez předchozí domluvy</t>
  </si>
  <si>
    <t>Nemá pravdivé informace o rodičích</t>
  </si>
  <si>
    <t xml:space="preserve">BEZPEČÍ DÍTĚTE PŘI KONTAKTU (OSOBNÍ, TELEFONICKÝ, PÍSEMNÝ) </t>
  </si>
  <si>
    <t>Pamatuje si rodiče a vzpomínky na něj jsou negativně emočně zabarvené nebo nechce vzpomínat</t>
  </si>
  <si>
    <t>Ví, jak to v jeho minulosti s rodiči bylo a přesto nechápe, proč s nimi nevyrůstá</t>
  </si>
  <si>
    <t>Nechápe, proč nevyrůstá s rodiči a zároveň má o své minulosti mylné informace</t>
  </si>
  <si>
    <t>Z odebrání/opuštění dítěte obviňuje okolí a říká to před dítětem</t>
  </si>
  <si>
    <t>V komunikaci s dítětem je spíše pasivní, nevěnuje dítěti pozitivní pozornost</t>
  </si>
  <si>
    <t>Na setkání/v telefonu/v písemném kontaktu je nejistý (neví, jak s dítětem mluvit, co mu psát)</t>
  </si>
  <si>
    <t>Má tendenci zlehčovat situaci a problémy, které v rodině jsou</t>
  </si>
  <si>
    <t>Pečující osoba</t>
  </si>
  <si>
    <t>PODPORA IDENTITY DÍTĚTE</t>
  </si>
  <si>
    <t>Mluví o rodičích negativně</t>
  </si>
  <si>
    <t>Návrat dítěte do péče rodiče</t>
  </si>
  <si>
    <t>Udržení kontaktu s rodičem</t>
  </si>
  <si>
    <t>Řeší konflikty s rodičem v přítomnosti dítěte</t>
  </si>
  <si>
    <t>Navázání kontaktu s rodičem</t>
  </si>
  <si>
    <t>Nedodržuje domluvené</t>
  </si>
  <si>
    <t>Nepracuje správně s životním příběhem dítěte, nedává mu přiměřené informace</t>
  </si>
  <si>
    <t>Nepřijímá dítě bezvýhradně, i s jeho životní historií</t>
  </si>
  <si>
    <t>ZVLÁDNUTÍ PROJEVŮ DÍTĚTE SPOJENÝCH S KONTAKTEM</t>
  </si>
  <si>
    <t>Nepodporuje dítě ve zvládnutí negativních emocí a stresu</t>
  </si>
  <si>
    <t>Nepřipravuje dítě na kontakt</t>
  </si>
  <si>
    <t>Nedává najevo, že s ním dítě může sdílet zážitky z kontaktu</t>
  </si>
  <si>
    <t>ODPOVĚĎ</t>
  </si>
  <si>
    <t>Biologický rodič</t>
  </si>
  <si>
    <r>
      <t xml:space="preserve">Neumí vyjádřit, jestli chce/nechce vidět rodiče </t>
    </r>
    <r>
      <rPr>
        <i/>
        <sz val="11"/>
        <color indexed="8"/>
        <rFont val="Arial"/>
        <family val="2"/>
      </rPr>
      <t>(u dětí od 5 let hodnotíme vždy!)</t>
    </r>
  </si>
  <si>
    <t>Kontakt dosud žádný</t>
  </si>
  <si>
    <t>Pozn.:</t>
  </si>
  <si>
    <t>Položky</t>
  </si>
  <si>
    <t>Odpověď</t>
  </si>
  <si>
    <t>Ano</t>
  </si>
  <si>
    <t>Musím zjistit</t>
  </si>
  <si>
    <t>Zde prosím tedy nic neměnit kromě případné aktualizace seznamu podle formuláře - viz tmavě šedá oblast.</t>
  </si>
  <si>
    <t>Toto je pomocný list pro výstupní formulář. S požadavkem nepoužít makra je veškeré přeskupení a vyhodnocení dat provedeno zde. Výstupní formulář bude funguvat dobře jen při aktuálním seznamu.</t>
  </si>
  <si>
    <t>Vyhodnocení rizik pro kontakt</t>
  </si>
  <si>
    <t>RIZIKOVOST</t>
  </si>
  <si>
    <t>!!!</t>
  </si>
  <si>
    <t>!!</t>
  </si>
  <si>
    <t>!</t>
  </si>
  <si>
    <t>u formulářů jsou neviditelné group boxy (pro option buttons a check boxy)</t>
  </si>
  <si>
    <t>upraveno ve VBA</t>
  </si>
  <si>
    <r>
      <t>1</t>
    </r>
    <r>
      <rPr>
        <sz val="8"/>
        <color indexed="8"/>
        <rFont val="Arial"/>
        <family val="2"/>
      </rPr>
      <t>. Hold down the</t>
    </r>
    <r>
      <rPr>
        <b/>
        <sz val="8"/>
        <color indexed="8"/>
        <rFont val="Arial"/>
        <family val="2"/>
      </rPr>
      <t> ALT + F11</t>
    </r>
    <r>
      <rPr>
        <sz val="8"/>
        <color indexed="8"/>
        <rFont val="Arial"/>
        <family val="2"/>
      </rPr>
      <t> keys to open the </t>
    </r>
    <r>
      <rPr>
        <b/>
        <sz val="8"/>
        <color indexed="8"/>
        <rFont val="Arial"/>
        <family val="2"/>
      </rPr>
      <t>Microsoft Visual Basic for Applications</t>
    </r>
    <r>
      <rPr>
        <sz val="8"/>
        <color indexed="8"/>
        <rFont val="Arial"/>
        <family val="2"/>
      </rPr>
      <t> window.</t>
    </r>
  </si>
  <si>
    <r>
      <t>3</t>
    </r>
    <r>
      <rPr>
        <sz val="8"/>
        <color indexed="8"/>
        <rFont val="Arial"/>
        <family val="2"/>
      </rPr>
      <t>. After entering the code, and then press </t>
    </r>
    <r>
      <rPr>
        <b/>
        <sz val="8"/>
        <color indexed="8"/>
        <rFont val="Arial"/>
        <family val="2"/>
      </rPr>
      <t>Enter</t>
    </r>
    <r>
      <rPr>
        <sz val="8"/>
        <color indexed="8"/>
        <rFont val="Arial"/>
        <family val="2"/>
      </rPr>
      <t> key, and now, you can see the borders of the group boxes are hidden immediately.</t>
    </r>
  </si>
  <si>
    <r>
      <t>Note</t>
    </r>
    <r>
      <rPr>
        <sz val="8"/>
        <color indexed="8"/>
        <rFont val="Arial"/>
        <family val="2"/>
      </rPr>
      <t>: To display the borders again, please apply this code: </t>
    </r>
    <r>
      <rPr>
        <b/>
        <sz val="8"/>
        <color indexed="8"/>
        <rFont val="Arial"/>
        <family val="2"/>
      </rPr>
      <t>activesheet.groupboxes.visible = true</t>
    </r>
    <r>
      <rPr>
        <sz val="8"/>
        <color indexed="8"/>
        <rFont val="Arial"/>
        <family val="2"/>
      </rPr>
      <t>, and press </t>
    </r>
    <r>
      <rPr>
        <b/>
        <sz val="8"/>
        <color indexed="8"/>
        <rFont val="Arial"/>
        <family val="2"/>
      </rPr>
      <t>Enter</t>
    </r>
    <r>
      <rPr>
        <sz val="8"/>
        <color indexed="8"/>
        <rFont val="Arial"/>
        <family val="2"/>
      </rPr>
      <t> key.</t>
    </r>
  </si>
  <si>
    <r>
      <t>2</t>
    </r>
    <r>
      <rPr>
        <sz val="8"/>
        <color indexed="8"/>
        <rFont val="Arial"/>
        <family val="2"/>
      </rPr>
      <t>. Then press </t>
    </r>
    <r>
      <rPr>
        <b/>
        <sz val="8"/>
        <color indexed="8"/>
        <rFont val="Arial"/>
        <family val="2"/>
      </rPr>
      <t>Ctrl + G</t>
    </r>
    <r>
      <rPr>
        <sz val="8"/>
        <color indexed="8"/>
        <rFont val="Arial"/>
        <family val="2"/>
      </rPr>
      <t> to open the</t>
    </r>
    <r>
      <rPr>
        <b/>
        <sz val="8"/>
        <color indexed="8"/>
        <rFont val="Arial"/>
        <family val="2"/>
      </rPr>
      <t> Immediate</t>
    </r>
    <r>
      <rPr>
        <sz val="8"/>
        <color indexed="8"/>
        <rFont val="Arial"/>
        <family val="2"/>
      </rPr>
      <t> window, in the </t>
    </r>
    <r>
      <rPr>
        <b/>
        <sz val="8"/>
        <color indexed="8"/>
        <rFont val="Arial"/>
        <family val="2"/>
      </rPr>
      <t>Immediate</t>
    </r>
    <r>
      <rPr>
        <sz val="8"/>
        <color indexed="8"/>
        <rFont val="Arial"/>
        <family val="2"/>
      </rPr>
      <t> window, type this code: </t>
    </r>
    <r>
      <rPr>
        <b/>
        <sz val="8"/>
        <color indexed="8"/>
        <rFont val="Arial"/>
        <family val="2"/>
      </rPr>
      <t>activesheet.groupboxes.visible = false</t>
    </r>
    <r>
      <rPr>
        <sz val="8"/>
        <color indexed="8"/>
        <rFont val="Arial"/>
        <family val="2"/>
      </rPr>
      <t>, see screenshot: (pole Immediate dole)</t>
    </r>
  </si>
  <si>
    <t>typ podmíněného formátování řádku</t>
  </si>
  <si>
    <t>Komentář</t>
  </si>
  <si>
    <t>AKTUÁLNÍ STAV KONTAKTU</t>
  </si>
  <si>
    <t>A</t>
  </si>
  <si>
    <t>Instrukce</t>
  </si>
  <si>
    <t>Rizika na straně biologického rodiče:</t>
  </si>
  <si>
    <t>Rizika na straně dítěte:</t>
  </si>
  <si>
    <t>Rizika na straně pečující osoby:</t>
  </si>
  <si>
    <t>NÁVRH FREKVENCE A FORMY KONTAKTU</t>
  </si>
  <si>
    <t>CO SE NYNÍ PLÁNUJE</t>
  </si>
  <si>
    <t>nevyplněno</t>
  </si>
  <si>
    <t>nevyplněno zdůvodnění</t>
  </si>
  <si>
    <t>Kontakt probíhá</t>
  </si>
  <si>
    <t>Komentář k zadání a řešení:</t>
  </si>
  <si>
    <t>Zadání - aby to fungovalo i v Excelu 2003, bez použití maker, s vyhodnocením bez jakéhokoli kliknutí (ani filtr), pohodlně tisknutelné.</t>
  </si>
  <si>
    <t>Vzhledem k tomuto omezení je setřízení dat provedeno pomocí fixního seznamu dole na tomto listě, na výstupním formuláři jsou nalinkovány všechny položky, přes podmíněné formátování nepotřebné řádky vizuálně potlačeny a tisknutelná oblast je variabilní (v name manageru upravena přes offset).</t>
  </si>
  <si>
    <t>!!! Změny:</t>
  </si>
  <si>
    <t>!!! Verze pro uživatele:</t>
  </si>
  <si>
    <t>RIZIKA PRO KONTAKT NA JEDNOTLIVÝCH STRANÁCH</t>
  </si>
  <si>
    <t>CO SE NYNÍ PLÁNUJE*</t>
  </si>
  <si>
    <t>Co ještě musím zjistit</t>
  </si>
  <si>
    <t>SPOLEHLIVOST A ZAPOJENÍ PŘI ORGANIZACI EXISTUJÍCÍHO KONTAKTU</t>
  </si>
  <si>
    <t xml:space="preserve">(OSOBNÍ, TELEFONICKÝ, PÍSEMNÝ) </t>
  </si>
  <si>
    <t>(OSOBNÍ, TELEFONICKÝ, PÍSEMNÝ)</t>
  </si>
  <si>
    <t>Nerozumí negativním emocím dítěte spojeným s kontaktem (např. smutku, vzteku aj.) a tomu, že se mohou projevovat jako problematické chování (např. uzavření se, neposlušnost, negativismus, zvýšená agresivita, věková regrese u menších dětí aj.)</t>
  </si>
  <si>
    <t>I V PŘÍPADĚ, ŽE NIKDY NEPROBĚHL</t>
  </si>
  <si>
    <t>ZÁJEM O KONTAKT (OSOBNÍ, TELEFONICKÝ, PÍSEMNÝ)</t>
  </si>
  <si>
    <t>Při kontaktu jedná nedůvěryhodně, lže nebo manipuluje</t>
  </si>
  <si>
    <t>Nezajišťuje při kontaktu adekvátní dohled nad dítětem</t>
  </si>
  <si>
    <t>Dítěti se při kontaktu osobně nevěnuje, bere ho na návštěvy, nechává ho s jinými lidmi a podobně</t>
  </si>
  <si>
    <t>Při kontaktu je apatické, působí, že je mu všechno jedno</t>
  </si>
  <si>
    <t>Při kontaktu je roztěkané, stále mění činnost, téma hovoru</t>
  </si>
  <si>
    <t>Při kontaktu je zmatené, rozrušené, úzkostné, plačtivé či vykazuje další známky stresu (jako je např. věková regrese)</t>
  </si>
  <si>
    <t>Při kontaktu je dezorientované, situaci evidentně nerozumí</t>
  </si>
  <si>
    <t>Při kontaktu vyjadřuje vůči rodiči negativní emoce verbálně či neverbálně (vztek, strach, odpor aj.)</t>
  </si>
  <si>
    <t>Smutek, sklíčenost, rozmrzelost, depresivní nálada, plačtivost, apatie, nezájem o okolí a oblíbené činnosti (po kontaktu)</t>
  </si>
  <si>
    <t>Vztek, vzdorovitost či jiné verbální či neverbální projevy agrese vůči rodičům/pečující osobě (po kontaktu)</t>
  </si>
  <si>
    <t>Nereálné představy, úniky do snů a fantazií o biologických rodičích (po kontaktu)</t>
  </si>
  <si>
    <t>Zhoršené chování či výkon ve škole (po kontaktu)</t>
  </si>
  <si>
    <t>Enuréza, enkopréza, noční děsy (po kontaktu)</t>
  </si>
  <si>
    <r>
      <rPr>
        <u val="single"/>
        <sz val="10"/>
        <rFont val="Arial"/>
        <family val="2"/>
      </rPr>
      <t>změna položky</t>
    </r>
    <r>
      <rPr>
        <sz val="10"/>
        <rFont val="Arial"/>
        <family val="2"/>
      </rPr>
      <t xml:space="preserve"> - upravit i na tomto listě</t>
    </r>
  </si>
  <si>
    <r>
      <rPr>
        <u val="single"/>
        <sz val="10"/>
        <rFont val="Arial"/>
        <family val="2"/>
      </rPr>
      <t>změna rizikovosti</t>
    </r>
    <r>
      <rPr>
        <sz val="10"/>
        <rFont val="Arial"/>
        <family val="2"/>
      </rPr>
      <t xml:space="preserve"> - upravit a přetřídit i na tomto listě</t>
    </r>
  </si>
  <si>
    <r>
      <rPr>
        <u val="single"/>
        <sz val="10"/>
        <rFont val="Arial"/>
        <family val="2"/>
      </rPr>
      <t>přidání položky</t>
    </r>
    <r>
      <rPr>
        <sz val="10"/>
        <rFont val="Arial"/>
        <family val="2"/>
      </rPr>
      <t xml:space="preserve"> - přidání i na tomto listě, kontrola, zda je součástí checků na vyplnění/doplnění, stejné formátování, (un)locked cell, kontrola nastavení formulářového cell link, kontrola délky výstupního formuláře, uprava maker pro user verzi</t>
    </r>
  </si>
  <si>
    <t xml:space="preserve">Při použití formuláře pracovník buď označuje nabízené možnosti, nebo i sám doplňuje text do připravených rámečků. Formulář je nastaven tak, aby bylo zajištěno jeho úplné vyplnění. V opačném případě upozorňuje, kde je třeba informaci doplnit. Pracovník postupně vyplní listy: Zákl. info, Rodič, Dítě, Pečující. (Nelze-li na některé výroky odpovědět, zobrazí se automaticky tyto výroky v listu Zjistit). V případě, kdy je v popisu rizika více příkladů a v realitě platí jen jeden z toho, nebo je to mírně jiný projev, tak pracovník zaškrtává „ano“ pro riziko.  </t>
  </si>
  <si>
    <t>Dítě se nebude vracet do své biologické rodiny, ale pracuje se, nebo je v plánu pracovat na životním příběhu dítěte</t>
  </si>
  <si>
    <t>Není důvěryhodný - říká něco jiného dítěti, pečující osobě, OSPOD</t>
  </si>
  <si>
    <t>Nebere ohled na přání dítěte při kontaktu (focení, video, fyzický kontakt, oslovování pečující osoby, téma rozhovoru)</t>
  </si>
  <si>
    <t>Nesouhlasí s rozhodnutím, že dítě je v péči jiné pečující osoby</t>
  </si>
  <si>
    <t>Mluví o pečující osobě negativně s dítětem nebo před dítětem</t>
  </si>
  <si>
    <t>Řeší konflikty s pečující osobou v přítomnosti dítěte</t>
  </si>
  <si>
    <t>Známky stresu, emočního zmatku, uvolnění či narušení vztahu k pečující osobě - přetrvává déle než 14 dní po kontaktu</t>
  </si>
  <si>
    <t>Známky stresu, emočního zmatku, uvolnění či narušení vztahu k pečující osobě - odezní do 14 dní po kontaktu</t>
  </si>
  <si>
    <t>Nesdílí s pečující osobou zážitky a pocity z kontaktu s rodiči</t>
  </si>
  <si>
    <t>Formulář pro vyhodnocení rizik kontaktu</t>
  </si>
  <si>
    <t>DATUM VYPLNĚNÍ FORMULÁŘE</t>
  </si>
  <si>
    <t>JMÉNO RODIČE/PŘÍBUZNÉHO A VZTAH K DÍTĚTI</t>
  </si>
  <si>
    <t>Péče jiné fyzické osoby</t>
  </si>
  <si>
    <t>Poručenství</t>
  </si>
  <si>
    <t xml:space="preserve">CHOVÁNÍ, PROŽÍVÁNÍ A VZTAH K BIOLOGICKÉMU RODIČI PŘI KONTAKTU </t>
  </si>
  <si>
    <t xml:space="preserve">CHOVÁNÍ A PROŽÍVÁNÍ DÍTĚTE PO KONTAKTU (OSOBNÍ, TELEFONICKÝ, PÍSEMNÝ) </t>
  </si>
  <si>
    <t>KROKY PRO ZMÍRNĚNÍ NEBO ODSTRANĚNÍ ZJIŠTĚNÝCH RIZIK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</si>
  <si>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</si>
  <si>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</si>
  <si>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</si>
  <si>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</si>
  <si>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</si>
  <si>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</si>
  <si>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</si>
  <si>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</si>
  <si>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</si>
  <si>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</si>
  <si>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</si>
  <si>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</si>
  <si>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</si>
  <si>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</si>
  <si>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</si>
  <si>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</si>
  <si>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</si>
  <si>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</si>
  <si>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</si>
  <si>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</si>
  <si>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</si>
  <si>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</si>
  <si>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</si>
  <si>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</si>
  <si>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</si>
  <si>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</si>
  <si>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</si>
  <si>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</si>
  <si>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</si>
  <si>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</si>
  <si>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</si>
  <si>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</si>
  <si>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</si>
  <si>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</si>
  <si>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</si>
  <si>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</si>
  <si>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</si>
  <si>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</si>
  <si>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</si>
  <si>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</si>
  <si>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</si>
  <si>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</si>
  <si>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</si>
  <si>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</si>
  <si>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</si>
  <si>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</si>
  <si>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</si>
  <si>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</si>
  <si>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</si>
  <si>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</si>
  <si>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</si>
  <si>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</si>
  <si>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</si>
  <si>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</si>
  <si>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</si>
  <si>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</si>
  <si>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</si>
  <si>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</si>
  <si>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</si>
  <si>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</si>
  <si>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</si>
  <si>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</si>
  <si>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</si>
  <si>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</si>
  <si>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</si>
  <si>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</si>
  <si>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</si>
  <si>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</si>
  <si>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</si>
  <si>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Číslování</t>
  </si>
  <si>
    <t>Při kontaktu je vůči dítěti či pečující osobě negativní, agresivní, vyčítá, vyhrožuje</t>
  </si>
  <si>
    <t>Jeví se být zmatený, rozporuplný, nespolehlivý, dezorientovaný</t>
  </si>
  <si>
    <t>Při kontaktu zahlcuje dítě svými problémy</t>
  </si>
  <si>
    <t>Nechová se k dítěti úměrně jeho věku, resp. vývojové úrovni</t>
  </si>
  <si>
    <t>Kontakt nepředvídatelný, matoucí, nesrozumitelný pro dítě</t>
  </si>
  <si>
    <t xml:space="preserve"> (8)</t>
  </si>
  <si>
    <t xml:space="preserve"> (9)</t>
  </si>
  <si>
    <t xml:space="preserve"> (20)</t>
  </si>
  <si>
    <t xml:space="preserve"> (21)</t>
  </si>
  <si>
    <t xml:space="preserve"> (25)</t>
  </si>
  <si>
    <t xml:space="preserve"> (3)</t>
  </si>
  <si>
    <t xml:space="preserve"> (4)</t>
  </si>
  <si>
    <t xml:space="preserve"> (12)</t>
  </si>
  <si>
    <t xml:space="preserve"> (13)</t>
  </si>
  <si>
    <t xml:space="preserve"> (15)</t>
  </si>
  <si>
    <t xml:space="preserve"> (17)</t>
  </si>
  <si>
    <t xml:space="preserve"> (6)</t>
  </si>
  <si>
    <t xml:space="preserve"> (7)</t>
  </si>
  <si>
    <t xml:space="preserve"> (10)</t>
  </si>
  <si>
    <t xml:space="preserve"> (11)</t>
  </si>
  <si>
    <t xml:space="preserve"> (14)</t>
  </si>
  <si>
    <t xml:space="preserve"> (23)</t>
  </si>
  <si>
    <t xml:space="preserve"> (2)</t>
  </si>
  <si>
    <t xml:space="preserve"> (5)</t>
  </si>
  <si>
    <t xml:space="preserve"> (18)</t>
  </si>
  <si>
    <t xml:space="preserve"> (19)</t>
  </si>
  <si>
    <t xml:space="preserve"> (22)</t>
  </si>
  <si>
    <t xml:space="preserve"> (26)</t>
  </si>
  <si>
    <t xml:space="preserve"> (27)</t>
  </si>
  <si>
    <t xml:space="preserve"> (1)</t>
  </si>
  <si>
    <t xml:space="preserve"> (16)</t>
  </si>
  <si>
    <t xml:space="preserve"> (24)</t>
  </si>
  <si>
    <t xml:space="preserve"> (36)</t>
  </si>
  <si>
    <t xml:space="preserve"> (47)</t>
  </si>
  <si>
    <t xml:space="preserve"> (52)</t>
  </si>
  <si>
    <t xml:space="preserve"> (59)</t>
  </si>
  <si>
    <t xml:space="preserve"> (28)</t>
  </si>
  <si>
    <t xml:space="preserve"> (29)</t>
  </si>
  <si>
    <t xml:space="preserve"> (37)</t>
  </si>
  <si>
    <t xml:space="preserve"> (39)</t>
  </si>
  <si>
    <t xml:space="preserve"> (44)</t>
  </si>
  <si>
    <t xml:space="preserve"> (51)</t>
  </si>
  <si>
    <t xml:space="preserve"> (56)</t>
  </si>
  <si>
    <t xml:space="preserve"> (58)</t>
  </si>
  <si>
    <t xml:space="preserve"> (60)</t>
  </si>
  <si>
    <t xml:space="preserve"> (42)</t>
  </si>
  <si>
    <t xml:space="preserve"> (43)</t>
  </si>
  <si>
    <t xml:space="preserve"> (45)</t>
  </si>
  <si>
    <t xml:space="preserve"> (30)</t>
  </si>
  <si>
    <t xml:space="preserve"> (31)</t>
  </si>
  <si>
    <t xml:space="preserve"> (40)</t>
  </si>
  <si>
    <t xml:space="preserve"> (41)</t>
  </si>
  <si>
    <t xml:space="preserve"> (48)</t>
  </si>
  <si>
    <t xml:space="preserve"> (49)</t>
  </si>
  <si>
    <t xml:space="preserve"> (50)</t>
  </si>
  <si>
    <t xml:space="preserve"> (54)</t>
  </si>
  <si>
    <t xml:space="preserve"> (55)</t>
  </si>
  <si>
    <t xml:space="preserve"> (57)</t>
  </si>
  <si>
    <t xml:space="preserve"> (32)</t>
  </si>
  <si>
    <t xml:space="preserve"> (33)</t>
  </si>
  <si>
    <t xml:space="preserve"> (34)</t>
  </si>
  <si>
    <t xml:space="preserve"> (35)</t>
  </si>
  <si>
    <t xml:space="preserve"> (38)</t>
  </si>
  <si>
    <t xml:space="preserve"> (46)</t>
  </si>
  <si>
    <t xml:space="preserve"> (53)</t>
  </si>
  <si>
    <t xml:space="preserve"> (62)</t>
  </si>
  <si>
    <t xml:space="preserve"> (67)</t>
  </si>
  <si>
    <t xml:space="preserve"> (69)</t>
  </si>
  <si>
    <t xml:space="preserve"> (61)</t>
  </si>
  <si>
    <t xml:space="preserve"> (64)</t>
  </si>
  <si>
    <t xml:space="preserve"> (66)</t>
  </si>
  <si>
    <t xml:space="preserve"> (63)</t>
  </si>
  <si>
    <t xml:space="preserve"> (65)</t>
  </si>
  <si>
    <t xml:space="preserve"> (68)</t>
  </si>
  <si>
    <t>JAK PRACOVAT S FORMULÁŘEM</t>
  </si>
  <si>
    <t>Po vyplnění jednotlivých listů bude mít pracovník k dispozici dva výstupní formuláře - část A (do které sám nic nevyplňuje) a část B. V části A se automaticky zobrazí všechna rizika, která v aktuálně nastavené formě a frekvenci kontaktu existují a se kterými je třeba dále pracovat. Tato rizika jsou rozdělena na vysoké, střední či nízké (červená, oranžová a zelená barva, resp. tři, dva nebo jeden vykřičník). V části B pracovník navrhuje opatření k odstranění zjištěných rizik a stanovuje formu a frekvenci dalšího kontaktu.</t>
  </si>
  <si>
    <t>JMÉNA JINÝCH OSOB ZODPOVĚDNÝCH ZA VÝCHOVU</t>
  </si>
  <si>
    <t>„Udržení kontaktu s rodičem“ zaškrtneme, když už kontakt probíhá.</t>
  </si>
  <si>
    <t>Pokud nikdy neprobíhal, nebo před dlouhou dobou proběhl a pak ustal, zaškrtneme „navázání kontaktu s rodičem“.</t>
  </si>
  <si>
    <t>Vyhodnocení rizik pro kontakt                                                            B</t>
  </si>
  <si>
    <t>!!!
Pozor, makra nejsou vytvorena variabilne (to jsem neumela), takze spoustet jen pokud vim, ze odrazeji nove zmeny v souboru EDIT :-)</t>
  </si>
  <si>
    <t>viz soubor user_makro.xlsm (skryti tohoto pomocneho listu, nezobrazovat headings, protect sheet,nastaveni kurzoru na kazdem liste, ulozeni na prvnim liste, pro 2003 uprava podmineneho formatovani)</t>
  </si>
  <si>
    <t>Před použitím formuláře doporučujeme přečíst nejprve manuál Kontakt dětí v náhradní rodinné péči s biologickou rodinou.</t>
  </si>
  <si>
    <t>U Excelu 2003 je problém s podmíněným formátováním (list "Zjistit" a "Vystupni formular A")- proto v sent verzi pro 2003 je potřeba před distribucí formátování upravit!!! (pomocné makro)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</si>
</sst>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8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3"/>
      <color indexed="8"/>
      <name val="Arial"/>
      <family val="2"/>
    </font>
    <font>
      <b/>
      <sz val="3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3"/>
      <color indexed="9"/>
      <name val="Arial"/>
      <family val="2"/>
    </font>
    <font>
      <b/>
      <sz val="24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sz val="8"/>
      <color indexed="10"/>
      <name val="Arial"/>
      <family val="2"/>
    </font>
    <font>
      <sz val="3"/>
      <color indexed="10"/>
      <name val="Arial"/>
      <family val="2"/>
    </font>
    <font>
      <b/>
      <sz val="36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3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16"/>
      <color indexed="9"/>
      <name val="Arial"/>
      <family val="2"/>
    </font>
    <font>
      <sz val="30"/>
      <color indexed="10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8"/>
      <color rgb="FF0A010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FF0000"/>
      <name val="Arial"/>
      <family val="2"/>
    </font>
    <font>
      <sz val="3"/>
      <color rgb="FFFF0000"/>
      <name val="Arial"/>
      <family val="2"/>
    </font>
    <font>
      <b/>
      <sz val="36"/>
      <color rgb="FFFF0000"/>
      <name val="Arial"/>
      <family val="2"/>
    </font>
    <font>
      <b/>
      <sz val="24"/>
      <color rgb="FF000000"/>
      <name val="Arial"/>
      <family val="2"/>
    </font>
    <font>
      <b/>
      <sz val="3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3"/>
      <color theme="0"/>
      <name val="Arial"/>
      <family val="2"/>
    </font>
    <font>
      <sz val="11"/>
      <color rgb="FFFF0000"/>
      <name val="Arial"/>
      <family val="2"/>
    </font>
    <font>
      <sz val="16"/>
      <color theme="0"/>
      <name val="Arial"/>
      <family val="2"/>
    </font>
    <font>
      <sz val="30"/>
      <color rgb="FFFF000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b/>
      <sz val="36"/>
      <color rgb="FF000000"/>
      <name val="Arial"/>
      <family val="2"/>
    </font>
    <font>
      <b/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3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5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77" fillId="33" borderId="0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78" fillId="35" borderId="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79" fillId="36" borderId="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center"/>
    </xf>
    <xf numFmtId="0" fontId="77" fillId="34" borderId="11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center"/>
    </xf>
    <xf numFmtId="0" fontId="77" fillId="34" borderId="14" xfId="0" applyFont="1" applyFill="1" applyBorder="1" applyAlignment="1">
      <alignment vertical="center"/>
    </xf>
    <xf numFmtId="0" fontId="77" fillId="34" borderId="15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4" xfId="55" applyFont="1" applyFill="1" applyBorder="1" applyAlignment="1">
      <alignment/>
      <protection/>
    </xf>
    <xf numFmtId="0" fontId="0" fillId="34" borderId="0" xfId="55" applyFont="1" applyFill="1" applyBorder="1" applyAlignment="1">
      <alignment/>
      <protection/>
    </xf>
    <xf numFmtId="0" fontId="0" fillId="34" borderId="0" xfId="55" applyFont="1" applyFill="1" applyBorder="1" applyAlignment="1">
      <alignment wrapText="1"/>
      <protection/>
    </xf>
    <xf numFmtId="0" fontId="0" fillId="34" borderId="15" xfId="55" applyFont="1" applyFill="1" applyBorder="1" applyAlignment="1">
      <alignment/>
      <protection/>
    </xf>
    <xf numFmtId="0" fontId="0" fillId="34" borderId="16" xfId="55" applyFont="1" applyFill="1" applyBorder="1" applyAlignment="1">
      <alignment/>
      <protection/>
    </xf>
    <xf numFmtId="0" fontId="0" fillId="34" borderId="10" xfId="55" applyFont="1" applyFill="1" applyBorder="1" applyAlignment="1">
      <alignment/>
      <protection/>
    </xf>
    <xf numFmtId="0" fontId="0" fillId="34" borderId="17" xfId="55" applyFont="1" applyFill="1" applyBorder="1" applyAlignment="1">
      <alignment/>
      <protection/>
    </xf>
    <xf numFmtId="0" fontId="79" fillId="37" borderId="18" xfId="0" applyFont="1" applyFill="1" applyBorder="1" applyAlignment="1">
      <alignment horizontal="center" vertical="center"/>
    </xf>
    <xf numFmtId="0" fontId="80" fillId="38" borderId="19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vertical="top" wrapText="1"/>
    </xf>
    <xf numFmtId="0" fontId="2" fillId="39" borderId="19" xfId="0" applyFont="1" applyFill="1" applyBorder="1" applyAlignment="1">
      <alignment vertical="top" wrapText="1"/>
    </xf>
    <xf numFmtId="0" fontId="2" fillId="40" borderId="19" xfId="0" applyFont="1" applyFill="1" applyBorder="1" applyAlignment="1">
      <alignment vertical="top" wrapText="1"/>
    </xf>
    <xf numFmtId="0" fontId="78" fillId="41" borderId="20" xfId="0" applyFont="1" applyFill="1" applyBorder="1" applyAlignment="1">
      <alignment horizontal="left" vertical="center" shrinkToFit="1"/>
    </xf>
    <xf numFmtId="0" fontId="78" fillId="37" borderId="20" xfId="0" applyFont="1" applyFill="1" applyBorder="1" applyAlignment="1">
      <alignment horizontal="left" vertical="center" shrinkToFit="1"/>
    </xf>
    <xf numFmtId="0" fontId="79" fillId="41" borderId="18" xfId="0" applyFont="1" applyFill="1" applyBorder="1" applyAlignment="1">
      <alignment horizontal="center" vertical="center"/>
    </xf>
    <xf numFmtId="0" fontId="81" fillId="36" borderId="0" xfId="0" applyFont="1" applyFill="1" applyBorder="1" applyAlignment="1">
      <alignment vertical="center"/>
    </xf>
    <xf numFmtId="0" fontId="81" fillId="36" borderId="14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vertical="center"/>
    </xf>
    <xf numFmtId="0" fontId="0" fillId="42" borderId="19" xfId="55" applyFont="1" applyFill="1" applyBorder="1" applyAlignment="1">
      <alignment horizontal="right"/>
      <protection/>
    </xf>
    <xf numFmtId="0" fontId="0" fillId="42" borderId="19" xfId="55" applyFont="1" applyFill="1" applyBorder="1" applyAlignment="1">
      <alignment/>
      <protection/>
    </xf>
    <xf numFmtId="0" fontId="0" fillId="34" borderId="21" xfId="55" applyFont="1" applyFill="1" applyBorder="1" applyAlignment="1">
      <alignment wrapText="1"/>
      <protection/>
    </xf>
    <xf numFmtId="0" fontId="0" fillId="34" borderId="22" xfId="55" applyFont="1" applyFill="1" applyBorder="1" applyAlignment="1">
      <alignment wrapText="1"/>
      <protection/>
    </xf>
    <xf numFmtId="0" fontId="83" fillId="0" borderId="22" xfId="0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0" fillId="34" borderId="0" xfId="55" applyFont="1" applyFill="1" applyBorder="1" applyAlignment="1">
      <alignment horizontal="left" wrapText="1"/>
      <protection/>
    </xf>
    <xf numFmtId="0" fontId="0" fillId="34" borderId="10" xfId="55" applyFont="1" applyFill="1" applyBorder="1" applyAlignment="1">
      <alignment horizontal="left" wrapText="1"/>
      <protection/>
    </xf>
    <xf numFmtId="0" fontId="84" fillId="34" borderId="0" xfId="55" applyFont="1" applyFill="1" applyBorder="1" applyAlignment="1">
      <alignment horizontal="left" wrapText="1"/>
      <protection/>
    </xf>
    <xf numFmtId="0" fontId="81" fillId="36" borderId="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vertical="top" shrinkToFit="1"/>
    </xf>
    <xf numFmtId="0" fontId="0" fillId="33" borderId="0" xfId="0" applyFont="1" applyFill="1" applyBorder="1" applyAlignment="1">
      <alignment vertical="top" shrinkToFit="1"/>
    </xf>
    <xf numFmtId="0" fontId="0" fillId="34" borderId="10" xfId="0" applyFont="1" applyFill="1" applyBorder="1" applyAlignment="1">
      <alignment vertical="top" shrinkToFit="1"/>
    </xf>
    <xf numFmtId="0" fontId="0" fillId="34" borderId="0" xfId="0" applyFont="1" applyFill="1" applyBorder="1" applyAlignment="1">
      <alignment vertical="top" shrinkToFit="1"/>
    </xf>
    <xf numFmtId="0" fontId="82" fillId="33" borderId="0" xfId="0" applyFont="1" applyFill="1" applyBorder="1" applyAlignment="1">
      <alignment vertical="center" shrinkToFit="1"/>
    </xf>
    <xf numFmtId="0" fontId="77" fillId="33" borderId="0" xfId="0" applyFont="1" applyFill="1" applyBorder="1" applyAlignment="1">
      <alignment vertical="center" shrinkToFit="1"/>
    </xf>
    <xf numFmtId="0" fontId="78" fillId="35" borderId="0" xfId="0" applyFont="1" applyFill="1" applyBorder="1" applyAlignment="1">
      <alignment vertical="top" shrinkToFit="1"/>
    </xf>
    <xf numFmtId="0" fontId="78" fillId="33" borderId="0" xfId="0" applyFont="1" applyFill="1" applyBorder="1" applyAlignment="1">
      <alignment vertical="center" shrinkToFit="1"/>
    </xf>
    <xf numFmtId="0" fontId="0" fillId="43" borderId="0" xfId="55" applyFont="1" applyFill="1" applyBorder="1" applyAlignment="1">
      <alignment/>
      <protection/>
    </xf>
    <xf numFmtId="0" fontId="0" fillId="43" borderId="0" xfId="0" applyFont="1" applyFill="1" applyBorder="1" applyAlignment="1">
      <alignment vertical="center"/>
    </xf>
    <xf numFmtId="0" fontId="81" fillId="44" borderId="0" xfId="0" applyFont="1" applyFill="1" applyBorder="1" applyAlignment="1">
      <alignment vertical="center"/>
    </xf>
    <xf numFmtId="0" fontId="77" fillId="43" borderId="0" xfId="0" applyFont="1" applyFill="1" applyBorder="1" applyAlignment="1">
      <alignment vertical="center"/>
    </xf>
    <xf numFmtId="0" fontId="0" fillId="43" borderId="0" xfId="55" applyFont="1" applyFill="1" applyAlignment="1">
      <alignment/>
      <protection/>
    </xf>
    <xf numFmtId="0" fontId="0" fillId="43" borderId="0" xfId="55" applyFont="1" applyFill="1" applyAlignment="1">
      <alignment wrapText="1"/>
      <protection/>
    </xf>
    <xf numFmtId="0" fontId="0" fillId="43" borderId="0" xfId="55" applyFont="1" applyFill="1" applyBorder="1" applyAlignment="1">
      <alignment wrapText="1"/>
      <protection/>
    </xf>
    <xf numFmtId="0" fontId="82" fillId="43" borderId="0" xfId="55" applyFont="1" applyFill="1" applyAlignment="1">
      <alignment/>
      <protection/>
    </xf>
    <xf numFmtId="0" fontId="0" fillId="34" borderId="12" xfId="55" applyFont="1" applyFill="1" applyBorder="1" applyAlignment="1">
      <alignment/>
      <protection/>
    </xf>
    <xf numFmtId="0" fontId="0" fillId="34" borderId="11" xfId="55" applyFont="1" applyFill="1" applyBorder="1" applyAlignment="1">
      <alignment/>
      <protection/>
    </xf>
    <xf numFmtId="0" fontId="0" fillId="34" borderId="11" xfId="55" applyFont="1" applyFill="1" applyBorder="1" applyAlignment="1">
      <alignment wrapText="1"/>
      <protection/>
    </xf>
    <xf numFmtId="0" fontId="0" fillId="34" borderId="13" xfId="55" applyFont="1" applyFill="1" applyBorder="1" applyAlignment="1">
      <alignment/>
      <protection/>
    </xf>
    <xf numFmtId="0" fontId="0" fillId="34" borderId="10" xfId="55" applyFont="1" applyFill="1" applyBorder="1" applyAlignment="1">
      <alignment wrapText="1"/>
      <protection/>
    </xf>
    <xf numFmtId="0" fontId="0" fillId="42" borderId="0" xfId="55" applyFont="1" applyFill="1" applyBorder="1" applyAlignment="1">
      <alignment/>
      <protection/>
    </xf>
    <xf numFmtId="0" fontId="0" fillId="45" borderId="0" xfId="0" applyFont="1" applyFill="1" applyAlignment="1" applyProtection="1">
      <alignment/>
      <protection/>
    </xf>
    <xf numFmtId="0" fontId="78" fillId="45" borderId="0" xfId="0" applyFont="1" applyFill="1" applyAlignment="1" applyProtection="1">
      <alignment/>
      <protection/>
    </xf>
    <xf numFmtId="0" fontId="77" fillId="45" borderId="0" xfId="0" applyFont="1" applyFill="1" applyAlignment="1" applyProtection="1">
      <alignment/>
      <protection/>
    </xf>
    <xf numFmtId="0" fontId="77" fillId="45" borderId="0" xfId="0" applyFont="1" applyFill="1" applyAlignment="1" applyProtection="1">
      <alignment/>
      <protection/>
    </xf>
    <xf numFmtId="0" fontId="85" fillId="46" borderId="0" xfId="0" applyFont="1" applyFill="1" applyBorder="1" applyAlignment="1" applyProtection="1">
      <alignment vertical="center"/>
      <protection/>
    </xf>
    <xf numFmtId="0" fontId="86" fillId="45" borderId="0" xfId="0" applyFont="1" applyFill="1" applyAlignment="1" applyProtection="1">
      <alignment horizontal="left" vertical="center"/>
      <protection/>
    </xf>
    <xf numFmtId="0" fontId="87" fillId="45" borderId="0" xfId="0" applyFont="1" applyFill="1" applyAlignment="1" applyProtection="1">
      <alignment horizontal="left" vertical="center"/>
      <protection/>
    </xf>
    <xf numFmtId="0" fontId="0" fillId="45" borderId="0" xfId="0" applyFont="1" applyFill="1" applyAlignment="1" applyProtection="1">
      <alignment/>
      <protection/>
    </xf>
    <xf numFmtId="0" fontId="85" fillId="46" borderId="0" xfId="0" applyFont="1" applyFill="1" applyBorder="1" applyAlignment="1" applyProtection="1">
      <alignment horizontal="left" vertical="top"/>
      <protection/>
    </xf>
    <xf numFmtId="0" fontId="3" fillId="46" borderId="0" xfId="0" applyFont="1" applyFill="1" applyBorder="1" applyAlignment="1" applyProtection="1">
      <alignment horizontal="left" vertical="top"/>
      <protection/>
    </xf>
    <xf numFmtId="0" fontId="0" fillId="8" borderId="0" xfId="0" applyFont="1" applyFill="1" applyBorder="1" applyAlignment="1" applyProtection="1">
      <alignment/>
      <protection/>
    </xf>
    <xf numFmtId="0" fontId="0" fillId="47" borderId="24" xfId="0" applyFont="1" applyFill="1" applyBorder="1" applyAlignment="1" applyProtection="1">
      <alignment/>
      <protection/>
    </xf>
    <xf numFmtId="0" fontId="84" fillId="47" borderId="25" xfId="0" applyFont="1" applyFill="1" applyBorder="1" applyAlignment="1" applyProtection="1">
      <alignment/>
      <protection/>
    </xf>
    <xf numFmtId="0" fontId="79" fillId="47" borderId="25" xfId="0" applyFont="1" applyFill="1" applyBorder="1" applyAlignment="1" applyProtection="1">
      <alignment horizontal="center" vertical="center"/>
      <protection/>
    </xf>
    <xf numFmtId="0" fontId="0" fillId="47" borderId="25" xfId="0" applyFont="1" applyFill="1" applyBorder="1" applyAlignment="1" applyProtection="1">
      <alignment/>
      <protection/>
    </xf>
    <xf numFmtId="0" fontId="0" fillId="47" borderId="26" xfId="0" applyFont="1" applyFill="1" applyBorder="1" applyAlignment="1" applyProtection="1">
      <alignment/>
      <protection/>
    </xf>
    <xf numFmtId="0" fontId="0" fillId="47" borderId="27" xfId="0" applyFont="1" applyFill="1" applyBorder="1" applyAlignment="1" applyProtection="1">
      <alignment/>
      <protection/>
    </xf>
    <xf numFmtId="0" fontId="84" fillId="42" borderId="0" xfId="0" applyFont="1" applyFill="1" applyBorder="1" applyAlignment="1" applyProtection="1">
      <alignment vertical="center"/>
      <protection/>
    </xf>
    <xf numFmtId="0" fontId="88" fillId="48" borderId="0" xfId="0" applyFont="1" applyFill="1" applyBorder="1" applyAlignment="1" applyProtection="1">
      <alignment/>
      <protection/>
    </xf>
    <xf numFmtId="0" fontId="89" fillId="48" borderId="0" xfId="0" applyFont="1" applyFill="1" applyBorder="1" applyAlignment="1" applyProtection="1">
      <alignment vertical="center"/>
      <protection/>
    </xf>
    <xf numFmtId="0" fontId="0" fillId="47" borderId="0" xfId="0" applyFont="1" applyFill="1" applyBorder="1" applyAlignment="1" applyProtection="1">
      <alignment/>
      <protection/>
    </xf>
    <xf numFmtId="0" fontId="0" fillId="47" borderId="28" xfId="0" applyFont="1" applyFill="1" applyBorder="1" applyAlignment="1" applyProtection="1">
      <alignment/>
      <protection/>
    </xf>
    <xf numFmtId="0" fontId="77" fillId="8" borderId="0" xfId="0" applyFont="1" applyFill="1" applyBorder="1" applyAlignment="1" applyProtection="1">
      <alignment/>
      <protection/>
    </xf>
    <xf numFmtId="0" fontId="77" fillId="47" borderId="27" xfId="0" applyFont="1" applyFill="1" applyBorder="1" applyAlignment="1" applyProtection="1">
      <alignment/>
      <protection/>
    </xf>
    <xf numFmtId="0" fontId="87" fillId="49" borderId="0" xfId="0" applyFont="1" applyFill="1" applyBorder="1" applyAlignment="1" applyProtection="1">
      <alignment vertical="top" wrapText="1"/>
      <protection/>
    </xf>
    <xf numFmtId="0" fontId="77" fillId="48" borderId="0" xfId="0" applyFont="1" applyFill="1" applyBorder="1" applyAlignment="1" applyProtection="1">
      <alignment horizontal="center" vertical="center"/>
      <protection/>
    </xf>
    <xf numFmtId="0" fontId="90" fillId="50" borderId="0" xfId="0" applyFont="1" applyFill="1" applyBorder="1" applyAlignment="1" applyProtection="1">
      <alignment horizontal="center" vertical="center" wrapText="1"/>
      <protection/>
    </xf>
    <xf numFmtId="0" fontId="77" fillId="49" borderId="0" xfId="0" applyFont="1" applyFill="1" applyBorder="1" applyAlignment="1" applyProtection="1">
      <alignment vertical="top" wrapText="1"/>
      <protection/>
    </xf>
    <xf numFmtId="0" fontId="77" fillId="47" borderId="28" xfId="0" applyFont="1" applyFill="1" applyBorder="1" applyAlignment="1" applyProtection="1">
      <alignment/>
      <protection/>
    </xf>
    <xf numFmtId="0" fontId="87" fillId="51" borderId="0" xfId="0" applyFont="1" applyFill="1" applyBorder="1" applyAlignment="1" applyProtection="1">
      <alignment vertical="top" wrapText="1"/>
      <protection/>
    </xf>
    <xf numFmtId="0" fontId="77" fillId="47" borderId="0" xfId="0" applyFont="1" applyFill="1" applyBorder="1" applyAlignment="1" applyProtection="1">
      <alignment vertical="center"/>
      <protection/>
    </xf>
    <xf numFmtId="0" fontId="0" fillId="45" borderId="0" xfId="0" applyFont="1" applyFill="1" applyAlignment="1" applyProtection="1">
      <alignment horizontal="left" vertical="top"/>
      <protection/>
    </xf>
    <xf numFmtId="0" fontId="4" fillId="45" borderId="0" xfId="0" applyFont="1" applyFill="1" applyAlignment="1" applyProtection="1">
      <alignment horizontal="left" vertical="top"/>
      <protection/>
    </xf>
    <xf numFmtId="0" fontId="78" fillId="45" borderId="0" xfId="0" applyFont="1" applyFill="1" applyAlignment="1" applyProtection="1">
      <alignment horizontal="left" vertical="top"/>
      <protection/>
    </xf>
    <xf numFmtId="0" fontId="0" fillId="45" borderId="0" xfId="0" applyFont="1" applyFill="1" applyAlignment="1" applyProtection="1">
      <alignment vertical="center"/>
      <protection/>
    </xf>
    <xf numFmtId="0" fontId="79" fillId="45" borderId="0" xfId="0" applyFont="1" applyFill="1" applyAlignment="1" applyProtection="1">
      <alignment horizontal="center" vertical="center"/>
      <protection/>
    </xf>
    <xf numFmtId="0" fontId="91" fillId="45" borderId="0" xfId="0" applyFont="1" applyFill="1" applyAlignment="1" applyProtection="1">
      <alignment horizontal="center" vertical="center"/>
      <protection/>
    </xf>
    <xf numFmtId="0" fontId="4" fillId="42" borderId="21" xfId="55" applyFont="1" applyFill="1" applyBorder="1" applyAlignment="1">
      <alignment wrapText="1"/>
      <protection/>
    </xf>
    <xf numFmtId="0" fontId="4" fillId="42" borderId="22" xfId="55" applyFont="1" applyFill="1" applyBorder="1" applyAlignment="1">
      <alignment wrapText="1"/>
      <protection/>
    </xf>
    <xf numFmtId="0" fontId="4" fillId="42" borderId="23" xfId="55" applyFont="1" applyFill="1" applyBorder="1" applyAlignment="1">
      <alignment wrapText="1"/>
      <protection/>
    </xf>
    <xf numFmtId="0" fontId="0" fillId="42" borderId="24" xfId="55" applyFont="1" applyFill="1" applyBorder="1" applyAlignment="1">
      <alignment/>
      <protection/>
    </xf>
    <xf numFmtId="0" fontId="0" fillId="42" borderId="26" xfId="55" applyFont="1" applyFill="1" applyBorder="1" applyAlignment="1">
      <alignment/>
      <protection/>
    </xf>
    <xf numFmtId="0" fontId="84" fillId="42" borderId="0" xfId="0" applyFont="1" applyFill="1" applyBorder="1" applyAlignment="1" applyProtection="1">
      <alignment vertical="center" shrinkToFit="1"/>
      <protection/>
    </xf>
    <xf numFmtId="0" fontId="4" fillId="52" borderId="0" xfId="0" applyFont="1" applyFill="1" applyAlignment="1" applyProtection="1">
      <alignment horizontal="left" vertical="top"/>
      <protection/>
    </xf>
    <xf numFmtId="0" fontId="4" fillId="52" borderId="0" xfId="0" applyFont="1" applyFill="1" applyAlignment="1" applyProtection="1">
      <alignment/>
      <protection/>
    </xf>
    <xf numFmtId="0" fontId="27" fillId="48" borderId="0" xfId="0" applyFont="1" applyFill="1" applyBorder="1" applyAlignment="1" applyProtection="1">
      <alignment vertical="center"/>
      <protection/>
    </xf>
    <xf numFmtId="0" fontId="28" fillId="52" borderId="0" xfId="0" applyFont="1" applyFill="1" applyAlignment="1" applyProtection="1">
      <alignment/>
      <protection/>
    </xf>
    <xf numFmtId="0" fontId="29" fillId="50" borderId="0" xfId="0" applyFont="1" applyFill="1" applyBorder="1" applyAlignment="1" applyProtection="1">
      <alignment horizontal="center" vertical="center" wrapText="1"/>
      <protection/>
    </xf>
    <xf numFmtId="0" fontId="28" fillId="49" borderId="0" xfId="0" applyFont="1" applyFill="1" applyBorder="1" applyAlignment="1" applyProtection="1">
      <alignment vertical="top" wrapText="1"/>
      <protection/>
    </xf>
    <xf numFmtId="0" fontId="2" fillId="52" borderId="0" xfId="0" applyFont="1" applyFill="1" applyAlignment="1" applyProtection="1">
      <alignment horizontal="left" vertical="top"/>
      <protection/>
    </xf>
    <xf numFmtId="0" fontId="2" fillId="49" borderId="0" xfId="0" applyFont="1" applyFill="1" applyBorder="1" applyAlignment="1" applyProtection="1">
      <alignment vertical="top" wrapText="1"/>
      <protection/>
    </xf>
    <xf numFmtId="0" fontId="2" fillId="47" borderId="0" xfId="0" applyFont="1" applyFill="1" applyBorder="1" applyAlignment="1" applyProtection="1">
      <alignment horizontal="left" vertical="top"/>
      <protection/>
    </xf>
    <xf numFmtId="0" fontId="3" fillId="53" borderId="0" xfId="0" applyFont="1" applyFill="1" applyBorder="1" applyAlignment="1" applyProtection="1">
      <alignment horizontal="left" vertical="top"/>
      <protection/>
    </xf>
    <xf numFmtId="0" fontId="2" fillId="52" borderId="0" xfId="0" applyFont="1" applyFill="1" applyAlignment="1" applyProtection="1">
      <alignment/>
      <protection/>
    </xf>
    <xf numFmtId="0" fontId="3" fillId="50" borderId="0" xfId="0" applyFont="1" applyFill="1" applyBorder="1" applyAlignment="1" applyProtection="1">
      <alignment horizontal="center" vertical="center" wrapText="1"/>
      <protection/>
    </xf>
    <xf numFmtId="0" fontId="3" fillId="50" borderId="0" xfId="0" applyFont="1" applyFill="1" applyBorder="1" applyAlignment="1" applyProtection="1">
      <alignment horizontal="center" vertical="top" wrapText="1"/>
      <protection/>
    </xf>
    <xf numFmtId="0" fontId="4" fillId="47" borderId="24" xfId="0" applyFont="1" applyFill="1" applyBorder="1" applyAlignment="1" applyProtection="1">
      <alignment/>
      <protection/>
    </xf>
    <xf numFmtId="0" fontId="17" fillId="47" borderId="25" xfId="0" applyFont="1" applyFill="1" applyBorder="1" applyAlignment="1" applyProtection="1">
      <alignment horizontal="center" vertical="center"/>
      <protection/>
    </xf>
    <xf numFmtId="0" fontId="4" fillId="47" borderId="25" xfId="0" applyFont="1" applyFill="1" applyBorder="1" applyAlignment="1" applyProtection="1">
      <alignment/>
      <protection/>
    </xf>
    <xf numFmtId="0" fontId="4" fillId="47" borderId="26" xfId="0" applyFont="1" applyFill="1" applyBorder="1" applyAlignment="1" applyProtection="1">
      <alignment/>
      <protection/>
    </xf>
    <xf numFmtId="0" fontId="4" fillId="47" borderId="27" xfId="0" applyFont="1" applyFill="1" applyBorder="1" applyAlignment="1" applyProtection="1">
      <alignment/>
      <protection/>
    </xf>
    <xf numFmtId="0" fontId="4" fillId="47" borderId="28" xfId="0" applyFont="1" applyFill="1" applyBorder="1" applyAlignment="1" applyProtection="1">
      <alignment/>
      <protection/>
    </xf>
    <xf numFmtId="0" fontId="28" fillId="47" borderId="27" xfId="0" applyFont="1" applyFill="1" applyBorder="1" applyAlignment="1" applyProtection="1">
      <alignment/>
      <protection/>
    </xf>
    <xf numFmtId="0" fontId="28" fillId="47" borderId="28" xfId="0" applyFont="1" applyFill="1" applyBorder="1" applyAlignment="1" applyProtection="1">
      <alignment/>
      <protection/>
    </xf>
    <xf numFmtId="0" fontId="2" fillId="47" borderId="27" xfId="0" applyFont="1" applyFill="1" applyBorder="1" applyAlignment="1" applyProtection="1">
      <alignment horizontal="left" vertical="top"/>
      <protection/>
    </xf>
    <xf numFmtId="0" fontId="2" fillId="47" borderId="28" xfId="0" applyFont="1" applyFill="1" applyBorder="1" applyAlignment="1" applyProtection="1">
      <alignment/>
      <protection/>
    </xf>
    <xf numFmtId="0" fontId="2" fillId="47" borderId="27" xfId="0" applyFont="1" applyFill="1" applyBorder="1" applyAlignment="1" applyProtection="1">
      <alignment/>
      <protection/>
    </xf>
    <xf numFmtId="0" fontId="2" fillId="47" borderId="29" xfId="0" applyFont="1" applyFill="1" applyBorder="1" applyAlignment="1" applyProtection="1">
      <alignment horizontal="left" vertical="top"/>
      <protection/>
    </xf>
    <xf numFmtId="0" fontId="2" fillId="47" borderId="30" xfId="0" applyFont="1" applyFill="1" applyBorder="1" applyAlignment="1" applyProtection="1">
      <alignment horizontal="left" vertical="top"/>
      <protection/>
    </xf>
    <xf numFmtId="0" fontId="2" fillId="49" borderId="30" xfId="0" applyFont="1" applyFill="1" applyBorder="1" applyAlignment="1" applyProtection="1">
      <alignment horizontal="left" vertical="top" wrapText="1"/>
      <protection/>
    </xf>
    <xf numFmtId="0" fontId="28" fillId="49" borderId="30" xfId="0" applyFont="1" applyFill="1" applyBorder="1" applyAlignment="1" applyProtection="1">
      <alignment vertical="top" wrapText="1"/>
      <protection/>
    </xf>
    <xf numFmtId="0" fontId="28" fillId="47" borderId="31" xfId="0" applyFont="1" applyFill="1" applyBorder="1" applyAlignment="1" applyProtection="1">
      <alignment/>
      <protection/>
    </xf>
    <xf numFmtId="0" fontId="38" fillId="47" borderId="0" xfId="0" applyFont="1" applyFill="1" applyBorder="1" applyAlignment="1" applyProtection="1">
      <alignment/>
      <protection/>
    </xf>
    <xf numFmtId="0" fontId="92" fillId="47" borderId="0" xfId="0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 applyProtection="1">
      <alignment/>
      <protection/>
    </xf>
    <xf numFmtId="0" fontId="77" fillId="52" borderId="0" xfId="0" applyFont="1" applyFill="1" applyAlignment="1" applyProtection="1">
      <alignment/>
      <protection/>
    </xf>
    <xf numFmtId="0" fontId="78" fillId="47" borderId="27" xfId="0" applyFont="1" applyFill="1" applyBorder="1" applyAlignment="1" applyProtection="1">
      <alignment horizontal="left" vertical="top"/>
      <protection/>
    </xf>
    <xf numFmtId="0" fontId="78" fillId="52" borderId="0" xfId="0" applyFont="1" applyFill="1" applyAlignment="1" applyProtection="1">
      <alignment horizontal="left" vertical="top"/>
      <protection/>
    </xf>
    <xf numFmtId="0" fontId="90" fillId="50" borderId="0" xfId="0" applyFont="1" applyFill="1" applyBorder="1" applyAlignment="1" applyProtection="1">
      <alignment horizontal="center" vertical="top" wrapText="1"/>
      <protection/>
    </xf>
    <xf numFmtId="0" fontId="78" fillId="47" borderId="0" xfId="0" applyFont="1" applyFill="1" applyBorder="1" applyAlignment="1" applyProtection="1">
      <alignment horizontal="left" vertical="top"/>
      <protection/>
    </xf>
    <xf numFmtId="0" fontId="78" fillId="49" borderId="0" xfId="0" applyFont="1" applyFill="1" applyBorder="1" applyAlignment="1" applyProtection="1">
      <alignment horizontal="left" vertical="top" wrapText="1"/>
      <protection/>
    </xf>
    <xf numFmtId="0" fontId="93" fillId="49" borderId="0" xfId="0" applyFont="1" applyFill="1" applyBorder="1" applyAlignment="1" applyProtection="1">
      <alignment vertical="top" wrapText="1"/>
      <protection/>
    </xf>
    <xf numFmtId="0" fontId="78" fillId="47" borderId="29" xfId="0" applyFont="1" applyFill="1" applyBorder="1" applyAlignment="1" applyProtection="1">
      <alignment horizontal="left" vertical="top"/>
      <protection/>
    </xf>
    <xf numFmtId="0" fontId="78" fillId="47" borderId="30" xfId="0" applyFont="1" applyFill="1" applyBorder="1" applyAlignment="1" applyProtection="1">
      <alignment horizontal="left" vertical="top"/>
      <protection/>
    </xf>
    <xf numFmtId="0" fontId="78" fillId="49" borderId="30" xfId="0" applyFont="1" applyFill="1" applyBorder="1" applyAlignment="1" applyProtection="1">
      <alignment horizontal="left" vertical="top" wrapText="1"/>
      <protection/>
    </xf>
    <xf numFmtId="0" fontId="77" fillId="49" borderId="30" xfId="0" applyFont="1" applyFill="1" applyBorder="1" applyAlignment="1" applyProtection="1">
      <alignment vertical="top" wrapText="1"/>
      <protection/>
    </xf>
    <xf numFmtId="0" fontId="0" fillId="34" borderId="0" xfId="55" applyFont="1" applyFill="1" applyBorder="1" applyAlignment="1">
      <alignment vertical="top"/>
      <protection/>
    </xf>
    <xf numFmtId="0" fontId="0" fillId="47" borderId="0" xfId="55" applyFont="1" applyFill="1" applyAlignment="1">
      <alignment/>
      <protection/>
    </xf>
    <xf numFmtId="0" fontId="82" fillId="47" borderId="0" xfId="55" applyFont="1" applyFill="1" applyAlignment="1">
      <alignment/>
      <protection/>
    </xf>
    <xf numFmtId="0" fontId="0" fillId="47" borderId="0" xfId="55" applyFont="1" applyFill="1" applyBorder="1" applyAlignment="1">
      <alignment/>
      <protection/>
    </xf>
    <xf numFmtId="0" fontId="0" fillId="47" borderId="0" xfId="55" applyFont="1" applyFill="1" applyAlignment="1">
      <alignment wrapText="1"/>
      <protection/>
    </xf>
    <xf numFmtId="0" fontId="4" fillId="42" borderId="0" xfId="55" applyFont="1" applyFill="1" applyBorder="1" applyAlignment="1">
      <alignment wrapText="1"/>
      <protection/>
    </xf>
    <xf numFmtId="0" fontId="0" fillId="47" borderId="21" xfId="55" applyFont="1" applyFill="1" applyBorder="1" applyAlignment="1">
      <alignment wrapText="1"/>
      <protection/>
    </xf>
    <xf numFmtId="0" fontId="0" fillId="47" borderId="22" xfId="55" applyFont="1" applyFill="1" applyBorder="1" applyAlignment="1">
      <alignment wrapText="1"/>
      <protection/>
    </xf>
    <xf numFmtId="0" fontId="0" fillId="47" borderId="23" xfId="55" applyFont="1" applyFill="1" applyBorder="1" applyAlignment="1">
      <alignment wrapText="1"/>
      <protection/>
    </xf>
    <xf numFmtId="0" fontId="92" fillId="47" borderId="0" xfId="0" applyFont="1" applyFill="1" applyBorder="1" applyAlignment="1" applyProtection="1">
      <alignment horizontal="left" vertical="center"/>
      <protection/>
    </xf>
    <xf numFmtId="0" fontId="78" fillId="8" borderId="0" xfId="0" applyFont="1" applyFill="1" applyBorder="1" applyAlignment="1" applyProtection="1">
      <alignment/>
      <protection/>
    </xf>
    <xf numFmtId="0" fontId="78" fillId="47" borderId="27" xfId="0" applyFont="1" applyFill="1" applyBorder="1" applyAlignment="1" applyProtection="1">
      <alignment/>
      <protection/>
    </xf>
    <xf numFmtId="0" fontId="94" fillId="47" borderId="0" xfId="0" applyFont="1" applyFill="1" applyBorder="1" applyAlignment="1" applyProtection="1">
      <alignment horizontal="center" vertical="center"/>
      <protection/>
    </xf>
    <xf numFmtId="0" fontId="78" fillId="47" borderId="0" xfId="0" applyFont="1" applyFill="1" applyBorder="1" applyAlignment="1" applyProtection="1">
      <alignment vertical="center"/>
      <protection/>
    </xf>
    <xf numFmtId="0" fontId="78" fillId="47" borderId="0" xfId="0" applyFont="1" applyFill="1" applyBorder="1" applyAlignment="1" applyProtection="1">
      <alignment horizontal="center" vertical="center"/>
      <protection/>
    </xf>
    <xf numFmtId="0" fontId="78" fillId="49" borderId="0" xfId="0" applyFont="1" applyFill="1" applyBorder="1" applyAlignment="1" applyProtection="1">
      <alignment horizontal="left" vertical="center" wrapText="1"/>
      <protection/>
    </xf>
    <xf numFmtId="0" fontId="78" fillId="47" borderId="28" xfId="0" applyFont="1" applyFill="1" applyBorder="1" applyAlignment="1" applyProtection="1">
      <alignment vertical="top"/>
      <protection/>
    </xf>
    <xf numFmtId="0" fontId="78" fillId="47" borderId="29" xfId="0" applyFont="1" applyFill="1" applyBorder="1" applyAlignment="1" applyProtection="1">
      <alignment/>
      <protection/>
    </xf>
    <xf numFmtId="0" fontId="94" fillId="47" borderId="30" xfId="0" applyFont="1" applyFill="1" applyBorder="1" applyAlignment="1" applyProtection="1">
      <alignment horizontal="center" vertical="center"/>
      <protection/>
    </xf>
    <xf numFmtId="0" fontId="78" fillId="47" borderId="30" xfId="0" applyFont="1" applyFill="1" applyBorder="1" applyAlignment="1" applyProtection="1">
      <alignment vertical="center"/>
      <protection/>
    </xf>
    <xf numFmtId="0" fontId="78" fillId="47" borderId="30" xfId="0" applyFont="1" applyFill="1" applyBorder="1" applyAlignment="1" applyProtection="1">
      <alignment horizontal="center" vertical="center"/>
      <protection/>
    </xf>
    <xf numFmtId="0" fontId="78" fillId="47" borderId="31" xfId="0" applyFont="1" applyFill="1" applyBorder="1" applyAlignment="1" applyProtection="1">
      <alignment vertical="top"/>
      <protection/>
    </xf>
    <xf numFmtId="0" fontId="94" fillId="8" borderId="0" xfId="0" applyFont="1" applyFill="1" applyBorder="1" applyAlignment="1" applyProtection="1">
      <alignment/>
      <protection/>
    </xf>
    <xf numFmtId="0" fontId="78" fillId="8" borderId="0" xfId="0" applyFont="1" applyFill="1" applyBorder="1" applyAlignment="1" applyProtection="1">
      <alignment vertical="center"/>
      <protection/>
    </xf>
    <xf numFmtId="0" fontId="91" fillId="47" borderId="25" xfId="0" applyFont="1" applyFill="1" applyBorder="1" applyAlignment="1" applyProtection="1">
      <alignment vertical="center"/>
      <protection/>
    </xf>
    <xf numFmtId="0" fontId="91" fillId="47" borderId="25" xfId="0" applyFont="1" applyFill="1" applyBorder="1" applyAlignment="1" applyProtection="1">
      <alignment/>
      <protection/>
    </xf>
    <xf numFmtId="0" fontId="91" fillId="42" borderId="0" xfId="0" applyFont="1" applyFill="1" applyBorder="1" applyAlignment="1" applyProtection="1">
      <alignment vertical="center"/>
      <protection/>
    </xf>
    <xf numFmtId="0" fontId="91" fillId="54" borderId="0" xfId="0" applyFont="1" applyFill="1" applyBorder="1" applyAlignment="1" applyProtection="1">
      <alignment/>
      <protection/>
    </xf>
    <xf numFmtId="0" fontId="91" fillId="51" borderId="0" xfId="0" applyFont="1" applyFill="1" applyBorder="1" applyAlignment="1" applyProtection="1">
      <alignment vertical="top" wrapText="1"/>
      <protection/>
    </xf>
    <xf numFmtId="0" fontId="91" fillId="47" borderId="0" xfId="0" applyFont="1" applyFill="1" applyBorder="1" applyAlignment="1" applyProtection="1">
      <alignment horizontal="center" vertical="center"/>
      <protection/>
    </xf>
    <xf numFmtId="0" fontId="91" fillId="47" borderId="30" xfId="0" applyFont="1" applyFill="1" applyBorder="1" applyAlignment="1" applyProtection="1">
      <alignment horizontal="center" vertical="center"/>
      <protection/>
    </xf>
    <xf numFmtId="0" fontId="91" fillId="8" borderId="0" xfId="0" applyFont="1" applyFill="1" applyBorder="1" applyAlignment="1" applyProtection="1">
      <alignment/>
      <protection/>
    </xf>
    <xf numFmtId="0" fontId="77" fillId="33" borderId="0" xfId="0" applyFont="1" applyFill="1" applyBorder="1" applyAlignment="1">
      <alignment vertical="top" wrapText="1"/>
    </xf>
    <xf numFmtId="0" fontId="95" fillId="55" borderId="19" xfId="0" applyFont="1" applyFill="1" applyBorder="1" applyAlignment="1">
      <alignment horizontal="center" vertical="center" shrinkToFit="1"/>
    </xf>
    <xf numFmtId="0" fontId="4" fillId="52" borderId="0" xfId="0" applyFont="1" applyFill="1" applyAlignment="1" applyProtection="1">
      <alignment vertical="center"/>
      <protection/>
    </xf>
    <xf numFmtId="0" fontId="96" fillId="52" borderId="0" xfId="0" applyFont="1" applyFill="1" applyAlignment="1" applyProtection="1">
      <alignment horizontal="center"/>
      <protection/>
    </xf>
    <xf numFmtId="0" fontId="97" fillId="38" borderId="19" xfId="0" applyFont="1" applyFill="1" applyBorder="1" applyAlignment="1">
      <alignment horizontal="center" vertical="center" wrapText="1"/>
    </xf>
    <xf numFmtId="0" fontId="2" fillId="49" borderId="0" xfId="0" applyFont="1" applyFill="1" applyBorder="1" applyAlignment="1" applyProtection="1">
      <alignment vertical="top"/>
      <protection/>
    </xf>
    <xf numFmtId="0" fontId="85" fillId="56" borderId="0" xfId="0" applyFont="1" applyFill="1" applyBorder="1" applyAlignment="1" applyProtection="1">
      <alignment horizontal="left" vertical="top"/>
      <protection/>
    </xf>
    <xf numFmtId="0" fontId="98" fillId="45" borderId="0" xfId="0" applyFont="1" applyFill="1" applyAlignment="1" applyProtection="1">
      <alignment/>
      <protection/>
    </xf>
    <xf numFmtId="0" fontId="78" fillId="49" borderId="0" xfId="0" applyFont="1" applyFill="1" applyBorder="1" applyAlignment="1" applyProtection="1">
      <alignment vertical="top" wrapText="1"/>
      <protection/>
    </xf>
    <xf numFmtId="0" fontId="78" fillId="47" borderId="28" xfId="0" applyFont="1" applyFill="1" applyBorder="1" applyAlignment="1" applyProtection="1">
      <alignment/>
      <protection/>
    </xf>
    <xf numFmtId="49" fontId="2" fillId="49" borderId="22" xfId="0" applyNumberFormat="1" applyFont="1" applyFill="1" applyBorder="1" applyAlignment="1" applyProtection="1">
      <alignment horizontal="left" vertical="top" wrapText="1"/>
      <protection locked="0"/>
    </xf>
    <xf numFmtId="49" fontId="2" fillId="49" borderId="22" xfId="0" applyNumberFormat="1" applyFont="1" applyFill="1" applyBorder="1" applyAlignment="1" applyProtection="1">
      <alignment vertical="top" wrapText="1"/>
      <protection locked="0"/>
    </xf>
    <xf numFmtId="49" fontId="2" fillId="49" borderId="23" xfId="0" applyNumberFormat="1" applyFont="1" applyFill="1" applyBorder="1" applyAlignment="1" applyProtection="1">
      <alignment horizontal="left" vertical="top" wrapText="1"/>
      <protection locked="0"/>
    </xf>
    <xf numFmtId="49" fontId="78" fillId="49" borderId="21" xfId="0" applyNumberFormat="1" applyFont="1" applyFill="1" applyBorder="1" applyAlignment="1" applyProtection="1">
      <alignment horizontal="left" vertical="top" wrapText="1"/>
      <protection locked="0"/>
    </xf>
    <xf numFmtId="0" fontId="78" fillId="47" borderId="28" xfId="0" applyFont="1" applyFill="1" applyBorder="1" applyAlignment="1" applyProtection="1">
      <alignment horizontal="left" vertical="top"/>
      <protection/>
    </xf>
    <xf numFmtId="0" fontId="78" fillId="47" borderId="31" xfId="0" applyFont="1" applyFill="1" applyBorder="1" applyAlignment="1" applyProtection="1">
      <alignment horizontal="left" vertical="top"/>
      <protection/>
    </xf>
    <xf numFmtId="0" fontId="79" fillId="43" borderId="0" xfId="55" applyFont="1" applyFill="1" applyAlignment="1">
      <alignment horizontal="right"/>
      <protection/>
    </xf>
    <xf numFmtId="0" fontId="79" fillId="33" borderId="11" xfId="0" applyFont="1" applyFill="1" applyBorder="1" applyAlignment="1">
      <alignment horizontal="right" vertical="top" wrapText="1"/>
    </xf>
    <xf numFmtId="0" fontId="79" fillId="34" borderId="0" xfId="55" applyFont="1" applyFill="1" applyBorder="1" applyAlignment="1">
      <alignment horizontal="right" wrapText="1"/>
      <protection/>
    </xf>
    <xf numFmtId="0" fontId="91" fillId="34" borderId="0" xfId="55" applyFont="1" applyFill="1" applyBorder="1" applyAlignment="1">
      <alignment horizontal="right" wrapText="1"/>
      <protection/>
    </xf>
    <xf numFmtId="0" fontId="79" fillId="34" borderId="10" xfId="55" applyFont="1" applyFill="1" applyBorder="1" applyAlignment="1">
      <alignment horizontal="right" wrapText="1"/>
      <protection/>
    </xf>
    <xf numFmtId="0" fontId="79" fillId="43" borderId="0" xfId="55" applyFont="1" applyFill="1" applyBorder="1" applyAlignment="1">
      <alignment horizontal="right" wrapText="1"/>
      <protection/>
    </xf>
    <xf numFmtId="0" fontId="79" fillId="34" borderId="11" xfId="55" applyFont="1" applyFill="1" applyBorder="1" applyAlignment="1">
      <alignment horizontal="right"/>
      <protection/>
    </xf>
    <xf numFmtId="0" fontId="79" fillId="34" borderId="0" xfId="55" applyFont="1" applyFill="1" applyBorder="1" applyAlignment="1">
      <alignment horizontal="right"/>
      <protection/>
    </xf>
    <xf numFmtId="0" fontId="79" fillId="34" borderId="10" xfId="55" applyFont="1" applyFill="1" applyBorder="1" applyAlignment="1">
      <alignment horizontal="right"/>
      <protection/>
    </xf>
    <xf numFmtId="0" fontId="79" fillId="43" borderId="0" xfId="55" applyFont="1" applyFill="1" applyBorder="1" applyAlignment="1">
      <alignment horizontal="right"/>
      <protection/>
    </xf>
    <xf numFmtId="0" fontId="79" fillId="33" borderId="0" xfId="0" applyFont="1" applyFill="1" applyBorder="1" applyAlignment="1">
      <alignment horizontal="right" vertical="center" wrapText="1"/>
    </xf>
    <xf numFmtId="0" fontId="79" fillId="37" borderId="32" xfId="0" applyFont="1" applyFill="1" applyBorder="1" applyAlignment="1">
      <alignment horizontal="right" vertical="center" shrinkToFit="1"/>
    </xf>
    <xf numFmtId="0" fontId="17" fillId="39" borderId="19" xfId="0" applyFont="1" applyFill="1" applyBorder="1" applyAlignment="1">
      <alignment horizontal="right" vertical="top" shrinkToFit="1"/>
    </xf>
    <xf numFmtId="0" fontId="79" fillId="33" borderId="0" xfId="0" applyFont="1" applyFill="1" applyBorder="1" applyAlignment="1">
      <alignment horizontal="right" vertical="top" shrinkToFit="1"/>
    </xf>
    <xf numFmtId="0" fontId="79" fillId="34" borderId="10" xfId="0" applyFont="1" applyFill="1" applyBorder="1" applyAlignment="1">
      <alignment horizontal="right" vertical="top" shrinkToFit="1"/>
    </xf>
    <xf numFmtId="0" fontId="79" fillId="34" borderId="0" xfId="0" applyFont="1" applyFill="1" applyBorder="1" applyAlignment="1">
      <alignment horizontal="right" vertical="top" shrinkToFit="1"/>
    </xf>
    <xf numFmtId="0" fontId="79" fillId="33" borderId="0" xfId="0" applyFont="1" applyFill="1" applyBorder="1" applyAlignment="1">
      <alignment horizontal="right" vertical="center" shrinkToFit="1"/>
    </xf>
    <xf numFmtId="0" fontId="79" fillId="35" borderId="0" xfId="0" applyFont="1" applyFill="1" applyBorder="1" applyAlignment="1">
      <alignment horizontal="right" vertical="top" shrinkToFit="1"/>
    </xf>
    <xf numFmtId="0" fontId="79" fillId="35" borderId="0" xfId="0" applyFont="1" applyFill="1" applyBorder="1" applyAlignment="1">
      <alignment horizontal="right" vertical="top" wrapText="1"/>
    </xf>
    <xf numFmtId="0" fontId="79" fillId="34" borderId="10" xfId="0" applyFont="1" applyFill="1" applyBorder="1" applyAlignment="1">
      <alignment horizontal="right" vertical="top"/>
    </xf>
    <xf numFmtId="0" fontId="79" fillId="47" borderId="0" xfId="55" applyFont="1" applyFill="1" applyAlignment="1">
      <alignment horizontal="right"/>
      <protection/>
    </xf>
    <xf numFmtId="0" fontId="27" fillId="48" borderId="0" xfId="0" applyFont="1" applyFill="1" applyBorder="1" applyAlignment="1" applyProtection="1">
      <alignment horizontal="left" vertical="top"/>
      <protection/>
    </xf>
    <xf numFmtId="0" fontId="89" fillId="47" borderId="0" xfId="0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 applyProtection="1">
      <alignment vertical="center"/>
      <protection/>
    </xf>
    <xf numFmtId="49" fontId="77" fillId="45" borderId="0" xfId="0" applyNumberFormat="1" applyFont="1" applyFill="1" applyAlignment="1" applyProtection="1">
      <alignment/>
      <protection/>
    </xf>
    <xf numFmtId="0" fontId="84" fillId="47" borderId="25" xfId="0" applyFont="1" applyFill="1" applyBorder="1" applyAlignment="1" applyProtection="1">
      <alignment vertical="center"/>
      <protection/>
    </xf>
    <xf numFmtId="0" fontId="89" fillId="48" borderId="0" xfId="0" applyFont="1" applyFill="1" applyBorder="1" applyAlignment="1" applyProtection="1">
      <alignment horizontal="right" vertical="center"/>
      <protection/>
    </xf>
    <xf numFmtId="0" fontId="87" fillId="47" borderId="0" xfId="0" applyFont="1" applyFill="1" applyBorder="1" applyAlignment="1" applyProtection="1">
      <alignment vertical="center"/>
      <protection/>
    </xf>
    <xf numFmtId="0" fontId="87" fillId="48" borderId="0" xfId="0" applyFont="1" applyFill="1" applyBorder="1" applyAlignment="1" applyProtection="1">
      <alignment horizontal="center" vertical="center"/>
      <protection/>
    </xf>
    <xf numFmtId="0" fontId="94" fillId="47" borderId="0" xfId="0" applyFont="1" applyFill="1" applyBorder="1" applyAlignment="1" applyProtection="1">
      <alignment horizontal="left" vertical="top"/>
      <protection/>
    </xf>
    <xf numFmtId="49" fontId="2" fillId="49" borderId="19" xfId="0" applyNumberFormat="1" applyFont="1" applyFill="1" applyBorder="1" applyAlignment="1" applyProtection="1">
      <alignment vertical="top" wrapText="1"/>
      <protection/>
    </xf>
    <xf numFmtId="49" fontId="2" fillId="49" borderId="19" xfId="0" applyNumberFormat="1" applyFont="1" applyFill="1" applyBorder="1" applyAlignment="1" applyProtection="1">
      <alignment horizontal="left" vertical="center" shrinkToFit="1"/>
      <protection/>
    </xf>
    <xf numFmtId="49" fontId="2" fillId="49" borderId="29" xfId="0" applyNumberFormat="1" applyFont="1" applyFill="1" applyBorder="1" applyAlignment="1" applyProtection="1">
      <alignment vertical="top" wrapText="1"/>
      <protection/>
    </xf>
    <xf numFmtId="49" fontId="78" fillId="47" borderId="31" xfId="0" applyNumberFormat="1" applyFont="1" applyFill="1" applyBorder="1" applyAlignment="1" applyProtection="1">
      <alignment horizontal="left" vertical="top"/>
      <protection/>
    </xf>
    <xf numFmtId="0" fontId="84" fillId="54" borderId="0" xfId="0" applyFont="1" applyFill="1" applyBorder="1" applyAlignment="1" applyProtection="1">
      <alignment/>
      <protection/>
    </xf>
    <xf numFmtId="0" fontId="0" fillId="52" borderId="0" xfId="0" applyFont="1" applyFill="1" applyBorder="1" applyAlignment="1" applyProtection="1">
      <alignment/>
      <protection/>
    </xf>
    <xf numFmtId="0" fontId="84" fillId="47" borderId="0" xfId="0" applyFont="1" applyFill="1" applyBorder="1" applyAlignment="1" applyProtection="1">
      <alignment horizontal="center" vertical="center"/>
      <protection/>
    </xf>
    <xf numFmtId="0" fontId="0" fillId="47" borderId="0" xfId="0" applyFont="1" applyFill="1" applyBorder="1" applyAlignment="1" applyProtection="1">
      <alignment vertical="center"/>
      <protection/>
    </xf>
    <xf numFmtId="0" fontId="0" fillId="47" borderId="0" xfId="0" applyFont="1" applyFill="1" applyBorder="1" applyAlignment="1" applyProtection="1">
      <alignment horizontal="center" vertical="center"/>
      <protection/>
    </xf>
    <xf numFmtId="0" fontId="0" fillId="49" borderId="0" xfId="0" applyFont="1" applyFill="1" applyBorder="1" applyAlignment="1" applyProtection="1">
      <alignment horizontal="left" vertical="center" wrapText="1"/>
      <protection/>
    </xf>
    <xf numFmtId="0" fontId="0" fillId="47" borderId="28" xfId="0" applyFont="1" applyFill="1" applyBorder="1" applyAlignment="1" applyProtection="1">
      <alignment vertical="top"/>
      <protection/>
    </xf>
    <xf numFmtId="0" fontId="0" fillId="47" borderId="29" xfId="0" applyFont="1" applyFill="1" applyBorder="1" applyAlignment="1" applyProtection="1">
      <alignment/>
      <protection/>
    </xf>
    <xf numFmtId="0" fontId="84" fillId="47" borderId="30" xfId="0" applyFont="1" applyFill="1" applyBorder="1" applyAlignment="1" applyProtection="1">
      <alignment horizontal="center" vertical="center"/>
      <protection/>
    </xf>
    <xf numFmtId="0" fontId="0" fillId="47" borderId="30" xfId="0" applyFont="1" applyFill="1" applyBorder="1" applyAlignment="1" applyProtection="1">
      <alignment vertical="center"/>
      <protection/>
    </xf>
    <xf numFmtId="0" fontId="0" fillId="47" borderId="30" xfId="0" applyFont="1" applyFill="1" applyBorder="1" applyAlignment="1" applyProtection="1">
      <alignment horizontal="center" vertical="center"/>
      <protection/>
    </xf>
    <xf numFmtId="0" fontId="0" fillId="49" borderId="30" xfId="0" applyFont="1" applyFill="1" applyBorder="1" applyAlignment="1" applyProtection="1">
      <alignment horizontal="left" vertical="center" wrapText="1"/>
      <protection/>
    </xf>
    <xf numFmtId="0" fontId="0" fillId="47" borderId="31" xfId="0" applyFont="1" applyFill="1" applyBorder="1" applyAlignment="1" applyProtection="1">
      <alignment vertical="top"/>
      <protection/>
    </xf>
    <xf numFmtId="0" fontId="84" fillId="52" borderId="0" xfId="0" applyFont="1" applyFill="1" applyAlignment="1" applyProtection="1">
      <alignment/>
      <protection/>
    </xf>
    <xf numFmtId="49" fontId="2" fillId="49" borderId="24" xfId="0" applyNumberFormat="1" applyFont="1" applyFill="1" applyBorder="1" applyAlignment="1" applyProtection="1">
      <alignment horizontal="left" vertical="top" wrapText="1"/>
      <protection/>
    </xf>
    <xf numFmtId="49" fontId="2" fillId="49" borderId="26" xfId="0" applyNumberFormat="1" applyFont="1" applyFill="1" applyBorder="1" applyAlignment="1" applyProtection="1">
      <alignment horizontal="left" vertical="top" wrapText="1"/>
      <protection/>
    </xf>
    <xf numFmtId="49" fontId="2" fillId="49" borderId="27" xfId="0" applyNumberFormat="1" applyFont="1" applyFill="1" applyBorder="1" applyAlignment="1" applyProtection="1">
      <alignment horizontal="left" vertical="top"/>
      <protection/>
    </xf>
    <xf numFmtId="49" fontId="2" fillId="49" borderId="28" xfId="0" applyNumberFormat="1" applyFont="1" applyFill="1" applyBorder="1" applyAlignment="1" applyProtection="1">
      <alignment horizontal="left" vertical="top"/>
      <protection/>
    </xf>
    <xf numFmtId="49" fontId="2" fillId="49" borderId="27" xfId="0" applyNumberFormat="1" applyFont="1" applyFill="1" applyBorder="1" applyAlignment="1" applyProtection="1">
      <alignment horizontal="left" vertical="top" wrapText="1"/>
      <protection/>
    </xf>
    <xf numFmtId="49" fontId="2" fillId="49" borderId="28" xfId="0" applyNumberFormat="1" applyFont="1" applyFill="1" applyBorder="1" applyAlignment="1" applyProtection="1">
      <alignment horizontal="left" vertical="top" wrapText="1"/>
      <protection/>
    </xf>
    <xf numFmtId="49" fontId="2" fillId="49" borderId="29" xfId="0" applyNumberFormat="1" applyFont="1" applyFill="1" applyBorder="1" applyAlignment="1" applyProtection="1">
      <alignment horizontal="left" vertical="top" wrapText="1"/>
      <protection/>
    </xf>
    <xf numFmtId="49" fontId="2" fillId="49" borderId="31" xfId="0" applyNumberFormat="1" applyFont="1" applyFill="1" applyBorder="1" applyAlignment="1" applyProtection="1">
      <alignment horizontal="left" vertical="top" wrapText="1"/>
      <protection/>
    </xf>
    <xf numFmtId="0" fontId="0" fillId="34" borderId="0" xfId="55" applyFont="1" applyFill="1" applyBorder="1" applyAlignment="1">
      <alignment horizontal="left" wrapText="1"/>
      <protection/>
    </xf>
    <xf numFmtId="0" fontId="0" fillId="34" borderId="10" xfId="55" applyFont="1" applyFill="1" applyBorder="1" applyAlignment="1">
      <alignment horizontal="left" wrapText="1"/>
      <protection/>
    </xf>
    <xf numFmtId="0" fontId="84" fillId="34" borderId="0" xfId="55" applyFont="1" applyFill="1" applyBorder="1" applyAlignment="1">
      <alignment horizontal="left" wrapText="1"/>
      <protection/>
    </xf>
    <xf numFmtId="0" fontId="0" fillId="57" borderId="24" xfId="0" applyFont="1" applyFill="1" applyBorder="1" applyAlignment="1" applyProtection="1">
      <alignment/>
      <protection/>
    </xf>
    <xf numFmtId="0" fontId="4" fillId="57" borderId="25" xfId="0" applyFont="1" applyFill="1" applyBorder="1" applyAlignment="1" applyProtection="1">
      <alignment/>
      <protection/>
    </xf>
    <xf numFmtId="0" fontId="0" fillId="57" borderId="25" xfId="0" applyFont="1" applyFill="1" applyBorder="1" applyAlignment="1" applyProtection="1">
      <alignment vertical="center"/>
      <protection/>
    </xf>
    <xf numFmtId="0" fontId="0" fillId="57" borderId="25" xfId="0" applyFont="1" applyFill="1" applyBorder="1" applyAlignment="1" applyProtection="1">
      <alignment/>
      <protection/>
    </xf>
    <xf numFmtId="0" fontId="79" fillId="57" borderId="25" xfId="0" applyFont="1" applyFill="1" applyBorder="1" applyAlignment="1" applyProtection="1">
      <alignment horizontal="center" vertical="center"/>
      <protection/>
    </xf>
    <xf numFmtId="0" fontId="78" fillId="57" borderId="25" xfId="0" applyFont="1" applyFill="1" applyBorder="1" applyAlignment="1" applyProtection="1">
      <alignment/>
      <protection/>
    </xf>
    <xf numFmtId="0" fontId="0" fillId="57" borderId="26" xfId="0" applyFont="1" applyFill="1" applyBorder="1" applyAlignment="1" applyProtection="1">
      <alignment/>
      <protection/>
    </xf>
    <xf numFmtId="0" fontId="0" fillId="57" borderId="27" xfId="0" applyFont="1" applyFill="1" applyBorder="1" applyAlignment="1" applyProtection="1">
      <alignment/>
      <protection/>
    </xf>
    <xf numFmtId="0" fontId="17" fillId="57" borderId="0" xfId="0" applyFont="1" applyFill="1" applyBorder="1" applyAlignment="1" applyProtection="1">
      <alignment/>
      <protection/>
    </xf>
    <xf numFmtId="0" fontId="91" fillId="57" borderId="19" xfId="0" applyFont="1" applyFill="1" applyBorder="1" applyAlignment="1" applyProtection="1">
      <alignment horizontal="center" vertical="center"/>
      <protection/>
    </xf>
    <xf numFmtId="0" fontId="89" fillId="58" borderId="0" xfId="0" applyFont="1" applyFill="1" applyBorder="1" applyAlignment="1" applyProtection="1">
      <alignment vertical="center"/>
      <protection/>
    </xf>
    <xf numFmtId="0" fontId="99" fillId="58" borderId="0" xfId="0" applyFont="1" applyFill="1" applyBorder="1" applyAlignment="1" applyProtection="1">
      <alignment/>
      <protection/>
    </xf>
    <xf numFmtId="0" fontId="100" fillId="58" borderId="0" xfId="0" applyFont="1" applyFill="1" applyBorder="1" applyAlignment="1" applyProtection="1">
      <alignment horizontal="center" vertical="center"/>
      <protection/>
    </xf>
    <xf numFmtId="0" fontId="92" fillId="57" borderId="0" xfId="0" applyFont="1" applyFill="1" applyBorder="1" applyAlignment="1" applyProtection="1">
      <alignment horizontal="right" vertical="center"/>
      <protection/>
    </xf>
    <xf numFmtId="0" fontId="0" fillId="57" borderId="28" xfId="0" applyFont="1" applyFill="1" applyBorder="1" applyAlignment="1" applyProtection="1">
      <alignment/>
      <protection/>
    </xf>
    <xf numFmtId="0" fontId="89" fillId="58" borderId="0" xfId="0" applyFont="1" applyFill="1" applyBorder="1" applyAlignment="1" applyProtection="1">
      <alignment horizontal="left" vertical="top"/>
      <protection/>
    </xf>
    <xf numFmtId="0" fontId="77" fillId="57" borderId="27" xfId="0" applyFont="1" applyFill="1" applyBorder="1" applyAlignment="1" applyProtection="1">
      <alignment/>
      <protection/>
    </xf>
    <xf numFmtId="0" fontId="17" fillId="59" borderId="0" xfId="0" applyFont="1" applyFill="1" applyBorder="1" applyAlignment="1" applyProtection="1">
      <alignment vertical="top" wrapText="1"/>
      <protection/>
    </xf>
    <xf numFmtId="0" fontId="91" fillId="60" borderId="19" xfId="0" applyFont="1" applyFill="1" applyBorder="1" applyAlignment="1" applyProtection="1">
      <alignment horizontal="center" vertical="center" wrapText="1"/>
      <protection/>
    </xf>
    <xf numFmtId="0" fontId="77" fillId="57" borderId="0" xfId="0" applyFont="1" applyFill="1" applyBorder="1" applyAlignment="1" applyProtection="1">
      <alignment vertical="center"/>
      <protection/>
    </xf>
    <xf numFmtId="0" fontId="77" fillId="59" borderId="0" xfId="0" applyFont="1" applyFill="1" applyBorder="1" applyAlignment="1" applyProtection="1">
      <alignment vertical="top" wrapText="1"/>
      <protection/>
    </xf>
    <xf numFmtId="0" fontId="77" fillId="58" borderId="0" xfId="0" applyFont="1" applyFill="1" applyBorder="1" applyAlignment="1" applyProtection="1">
      <alignment horizontal="center" vertical="center"/>
      <protection/>
    </xf>
    <xf numFmtId="0" fontId="90" fillId="60" borderId="0" xfId="0" applyFont="1" applyFill="1" applyBorder="1" applyAlignment="1" applyProtection="1">
      <alignment horizontal="center" vertical="center" wrapText="1"/>
      <protection/>
    </xf>
    <xf numFmtId="0" fontId="78" fillId="59" borderId="0" xfId="0" applyFont="1" applyFill="1" applyBorder="1" applyAlignment="1" applyProtection="1">
      <alignment vertical="top" wrapText="1"/>
      <protection/>
    </xf>
    <xf numFmtId="0" fontId="77" fillId="57" borderId="28" xfId="0" applyFont="1" applyFill="1" applyBorder="1" applyAlignment="1" applyProtection="1">
      <alignment/>
      <protection/>
    </xf>
    <xf numFmtId="0" fontId="78" fillId="57" borderId="27" xfId="0" applyFont="1" applyFill="1" applyBorder="1" applyAlignment="1" applyProtection="1">
      <alignment horizontal="left" vertical="top"/>
      <protection/>
    </xf>
    <xf numFmtId="0" fontId="17" fillId="57" borderId="0" xfId="0" applyFont="1" applyFill="1" applyBorder="1" applyAlignment="1" applyProtection="1">
      <alignment vertical="center"/>
      <protection/>
    </xf>
    <xf numFmtId="0" fontId="85" fillId="61" borderId="0" xfId="0" applyFont="1" applyFill="1" applyBorder="1" applyAlignment="1" applyProtection="1">
      <alignment horizontal="left" vertical="top"/>
      <protection/>
    </xf>
    <xf numFmtId="0" fontId="28" fillId="57" borderId="0" xfId="0" applyFont="1" applyFill="1" applyBorder="1" applyAlignment="1" applyProtection="1">
      <alignment vertical="center"/>
      <protection/>
    </xf>
    <xf numFmtId="0" fontId="90" fillId="60" borderId="0" xfId="0" applyFont="1" applyFill="1" applyBorder="1" applyAlignment="1" applyProtection="1">
      <alignment horizontal="center" vertical="top" wrapText="1"/>
      <protection/>
    </xf>
    <xf numFmtId="0" fontId="17" fillId="57" borderId="0" xfId="0" applyFont="1" applyFill="1" applyBorder="1" applyAlignment="1" applyProtection="1">
      <alignment horizontal="left" vertical="top"/>
      <protection/>
    </xf>
    <xf numFmtId="0" fontId="78" fillId="57" borderId="0" xfId="0" applyFont="1" applyFill="1" applyBorder="1" applyAlignment="1" applyProtection="1">
      <alignment horizontal="left" vertical="top"/>
      <protection/>
    </xf>
    <xf numFmtId="49" fontId="78" fillId="57" borderId="33" xfId="0" applyNumberFormat="1" applyFont="1" applyFill="1" applyBorder="1" applyAlignment="1" applyProtection="1">
      <alignment horizontal="left" vertical="top" wrapText="1"/>
      <protection locked="0"/>
    </xf>
    <xf numFmtId="49" fontId="78" fillId="57" borderId="34" xfId="0" applyNumberFormat="1" applyFont="1" applyFill="1" applyBorder="1" applyAlignment="1" applyProtection="1">
      <alignment horizontal="left" vertical="top" wrapText="1"/>
      <protection locked="0"/>
    </xf>
    <xf numFmtId="49" fontId="78" fillId="57" borderId="35" xfId="0" applyNumberFormat="1" applyFont="1" applyFill="1" applyBorder="1" applyAlignment="1" applyProtection="1">
      <alignment horizontal="left" vertical="top" wrapText="1"/>
      <protection locked="0"/>
    </xf>
    <xf numFmtId="0" fontId="78" fillId="59" borderId="0" xfId="0" applyFont="1" applyFill="1" applyBorder="1" applyAlignment="1" applyProtection="1">
      <alignment horizontal="left" vertical="top" wrapText="1"/>
      <protection/>
    </xf>
    <xf numFmtId="49" fontId="78" fillId="57" borderId="33" xfId="0" applyNumberFormat="1" applyFont="1" applyFill="1" applyBorder="1" applyAlignment="1" applyProtection="1">
      <alignment horizontal="left" vertical="center" shrinkToFit="1"/>
      <protection locked="0"/>
    </xf>
    <xf numFmtId="49" fontId="78" fillId="57" borderId="34" xfId="0" applyNumberFormat="1" applyFont="1" applyFill="1" applyBorder="1" applyAlignment="1" applyProtection="1">
      <alignment horizontal="left" vertical="center" shrinkToFit="1"/>
      <protection locked="0"/>
    </xf>
    <xf numFmtId="49" fontId="78" fillId="57" borderId="35" xfId="0" applyNumberFormat="1" applyFont="1" applyFill="1" applyBorder="1" applyAlignment="1" applyProtection="1">
      <alignment horizontal="left" vertical="center" shrinkToFit="1"/>
      <protection locked="0"/>
    </xf>
    <xf numFmtId="0" fontId="17" fillId="60" borderId="19" xfId="0" applyFont="1" applyFill="1" applyBorder="1" applyAlignment="1" applyProtection="1">
      <alignment horizontal="center" vertical="center" wrapText="1"/>
      <protection locked="0"/>
    </xf>
    <xf numFmtId="0" fontId="28" fillId="59" borderId="0" xfId="0" applyFont="1" applyFill="1" applyBorder="1" applyAlignment="1" applyProtection="1">
      <alignment vertical="top" wrapText="1"/>
      <protection/>
    </xf>
    <xf numFmtId="0" fontId="17" fillId="60" borderId="19" xfId="0" applyFont="1" applyFill="1" applyBorder="1" applyAlignment="1" applyProtection="1">
      <alignment horizontal="center" vertical="center" shrinkToFit="1"/>
      <protection locked="0"/>
    </xf>
    <xf numFmtId="0" fontId="78" fillId="62" borderId="0" xfId="0" applyFont="1" applyFill="1" applyBorder="1" applyAlignment="1" applyProtection="1">
      <alignment horizontal="left" vertical="top" wrapText="1"/>
      <protection/>
    </xf>
    <xf numFmtId="0" fontId="79" fillId="60" borderId="19" xfId="55" applyFont="1" applyFill="1" applyBorder="1" applyAlignment="1" applyProtection="1">
      <alignment horizontal="center" vertical="center" shrinkToFit="1"/>
      <protection/>
    </xf>
    <xf numFmtId="0" fontId="79" fillId="60" borderId="21" xfId="55" applyFont="1" applyFill="1" applyBorder="1" applyAlignment="1" applyProtection="1">
      <alignment horizontal="center" vertical="center" shrinkToFit="1"/>
      <protection/>
    </xf>
    <xf numFmtId="0" fontId="94" fillId="57" borderId="0" xfId="0" applyFont="1" applyFill="1" applyBorder="1" applyAlignment="1" applyProtection="1">
      <alignment horizontal="left"/>
      <protection/>
    </xf>
    <xf numFmtId="0" fontId="79" fillId="60" borderId="22" xfId="55" applyFont="1" applyFill="1" applyBorder="1" applyAlignment="1" applyProtection="1">
      <alignment horizontal="center" vertical="center" shrinkToFit="1"/>
      <protection/>
    </xf>
    <xf numFmtId="49" fontId="78" fillId="60" borderId="19" xfId="0" applyNumberFormat="1" applyFont="1" applyFill="1" applyBorder="1" applyAlignment="1" applyProtection="1">
      <alignment horizontal="left" vertical="top" wrapText="1"/>
      <protection locked="0"/>
    </xf>
    <xf numFmtId="0" fontId="78" fillId="57" borderId="28" xfId="0" applyFont="1" applyFill="1" applyBorder="1" applyAlignment="1" applyProtection="1">
      <alignment horizontal="left" vertical="top"/>
      <protection/>
    </xf>
    <xf numFmtId="0" fontId="79" fillId="60" borderId="23" xfId="55" applyFont="1" applyFill="1" applyBorder="1" applyAlignment="1" applyProtection="1">
      <alignment horizontal="center" vertical="center" shrinkToFit="1"/>
      <protection/>
    </xf>
    <xf numFmtId="0" fontId="98" fillId="57" borderId="27" xfId="0" applyFont="1" applyFill="1" applyBorder="1" applyAlignment="1" applyProtection="1">
      <alignment/>
      <protection/>
    </xf>
    <xf numFmtId="0" fontId="43" fillId="59" borderId="0" xfId="0" applyFont="1" applyFill="1" applyBorder="1" applyAlignment="1" applyProtection="1">
      <alignment vertical="top" wrapText="1"/>
      <protection/>
    </xf>
    <xf numFmtId="0" fontId="101" fillId="59" borderId="0" xfId="0" applyFont="1" applyFill="1" applyBorder="1" applyAlignment="1" applyProtection="1">
      <alignment vertical="top" wrapText="1"/>
      <protection/>
    </xf>
    <xf numFmtId="0" fontId="101" fillId="59" borderId="0" xfId="0" applyFont="1" applyFill="1" applyBorder="1" applyAlignment="1" applyProtection="1">
      <alignment vertical="top"/>
      <protection/>
    </xf>
    <xf numFmtId="0" fontId="101" fillId="59" borderId="0" xfId="0" applyFont="1" applyFill="1" applyBorder="1" applyAlignment="1" applyProtection="1">
      <alignment horizontal="right" vertical="top"/>
      <protection/>
    </xf>
    <xf numFmtId="0" fontId="98" fillId="57" borderId="28" xfId="0" applyFont="1" applyFill="1" applyBorder="1" applyAlignment="1" applyProtection="1">
      <alignment/>
      <protection/>
    </xf>
    <xf numFmtId="0" fontId="79" fillId="60" borderId="19" xfId="55" applyFont="1" applyFill="1" applyBorder="1" applyAlignment="1" applyProtection="1">
      <alignment horizontal="center" vertical="center" shrinkToFit="1"/>
      <protection locked="0"/>
    </xf>
    <xf numFmtId="0" fontId="79" fillId="57" borderId="0" xfId="55" applyFont="1" applyFill="1" applyBorder="1" applyAlignment="1" applyProtection="1">
      <alignment horizontal="left" vertical="top"/>
      <protection/>
    </xf>
    <xf numFmtId="0" fontId="78" fillId="57" borderId="0" xfId="55" applyFont="1" applyFill="1" applyBorder="1" applyAlignment="1" applyProtection="1">
      <alignment horizontal="left" vertical="top"/>
      <protection/>
    </xf>
    <xf numFmtId="0" fontId="2" fillId="57" borderId="0" xfId="0" applyFont="1" applyFill="1" applyBorder="1" applyAlignment="1" applyProtection="1">
      <alignment horizontal="left" vertical="top"/>
      <protection/>
    </xf>
    <xf numFmtId="0" fontId="101" fillId="57" borderId="0" xfId="0" applyFont="1" applyFill="1" applyBorder="1" applyAlignment="1" applyProtection="1">
      <alignment horizontal="left" vertical="top"/>
      <protection/>
    </xf>
    <xf numFmtId="0" fontId="92" fillId="57" borderId="0" xfId="0" applyFont="1" applyFill="1" applyBorder="1" applyAlignment="1" applyProtection="1">
      <alignment horizontal="right" vertical="top"/>
      <protection/>
    </xf>
    <xf numFmtId="0" fontId="78" fillId="57" borderId="29" xfId="0" applyFont="1" applyFill="1" applyBorder="1" applyAlignment="1" applyProtection="1">
      <alignment horizontal="left" vertical="top"/>
      <protection/>
    </xf>
    <xf numFmtId="0" fontId="2" fillId="57" borderId="30" xfId="0" applyFont="1" applyFill="1" applyBorder="1" applyAlignment="1" applyProtection="1">
      <alignment horizontal="left" vertical="top"/>
      <protection/>
    </xf>
    <xf numFmtId="0" fontId="78" fillId="57" borderId="30" xfId="0" applyFont="1" applyFill="1" applyBorder="1" applyAlignment="1" applyProtection="1">
      <alignment horizontal="left" vertical="top"/>
      <protection/>
    </xf>
    <xf numFmtId="0" fontId="78" fillId="57" borderId="31" xfId="0" applyFont="1" applyFill="1" applyBorder="1" applyAlignment="1" applyProtection="1">
      <alignment horizontal="left" vertical="top"/>
      <protection/>
    </xf>
    <xf numFmtId="0" fontId="85" fillId="63" borderId="0" xfId="0" applyFont="1" applyFill="1" applyBorder="1" applyAlignment="1" applyProtection="1">
      <alignment vertical="center"/>
      <protection/>
    </xf>
    <xf numFmtId="0" fontId="85" fillId="63" borderId="0" xfId="0" applyFont="1" applyFill="1" applyBorder="1" applyAlignment="1" applyProtection="1">
      <alignment horizontal="left" vertical="top"/>
      <protection/>
    </xf>
    <xf numFmtId="0" fontId="92" fillId="63" borderId="0" xfId="0" applyFont="1" applyFill="1" applyBorder="1" applyAlignment="1" applyProtection="1">
      <alignment horizontal="right" vertical="top"/>
      <protection/>
    </xf>
    <xf numFmtId="0" fontId="91" fillId="57" borderId="25" xfId="0" applyFont="1" applyFill="1" applyBorder="1" applyAlignment="1" applyProtection="1">
      <alignment horizontal="center" vertical="center"/>
      <protection/>
    </xf>
    <xf numFmtId="0" fontId="77" fillId="59" borderId="0" xfId="0" applyFont="1" applyFill="1" applyBorder="1" applyAlignment="1" applyProtection="1">
      <alignment vertical="center" wrapText="1"/>
      <protection/>
    </xf>
    <xf numFmtId="0" fontId="79" fillId="58" borderId="0" xfId="0" applyFont="1" applyFill="1" applyBorder="1" applyAlignment="1" applyProtection="1">
      <alignment horizontal="center" vertical="center"/>
      <protection/>
    </xf>
    <xf numFmtId="0" fontId="100" fillId="60" borderId="0" xfId="0" applyFont="1" applyFill="1" applyBorder="1" applyAlignment="1" applyProtection="1">
      <alignment horizontal="center" vertical="center" wrapText="1"/>
      <protection/>
    </xf>
    <xf numFmtId="0" fontId="102" fillId="60" borderId="0" xfId="0" applyFont="1" applyFill="1" applyBorder="1" applyAlignment="1" applyProtection="1">
      <alignment horizontal="center" vertical="center" wrapText="1"/>
      <protection/>
    </xf>
    <xf numFmtId="0" fontId="77" fillId="60" borderId="0" xfId="0" applyFont="1" applyFill="1" applyBorder="1" applyAlignment="1" applyProtection="1">
      <alignment horizontal="center" vertical="center" wrapText="1"/>
      <protection/>
    </xf>
    <xf numFmtId="0" fontId="0" fillId="57" borderId="0" xfId="0" applyFont="1" applyFill="1" applyBorder="1" applyAlignment="1" applyProtection="1">
      <alignment vertical="center"/>
      <protection/>
    </xf>
    <xf numFmtId="0" fontId="78" fillId="59" borderId="0" xfId="0" applyFont="1" applyFill="1" applyBorder="1" applyAlignment="1" applyProtection="1">
      <alignment vertical="center" wrapText="1"/>
      <protection/>
    </xf>
    <xf numFmtId="0" fontId="79" fillId="58" borderId="20" xfId="0" applyFont="1" applyFill="1" applyBorder="1" applyAlignment="1" applyProtection="1">
      <alignment horizontal="center" vertical="center" wrapText="1"/>
      <protection/>
    </xf>
    <xf numFmtId="0" fontId="91" fillId="58" borderId="20" xfId="0" applyFont="1" applyFill="1" applyBorder="1" applyAlignment="1" applyProtection="1">
      <alignment horizontal="center" vertical="center" wrapText="1"/>
      <protection/>
    </xf>
    <xf numFmtId="0" fontId="103" fillId="60" borderId="20" xfId="0" applyFont="1" applyFill="1" applyBorder="1" applyAlignment="1" applyProtection="1">
      <alignment horizontal="center" vertical="center" wrapText="1"/>
      <protection/>
    </xf>
    <xf numFmtId="0" fontId="77" fillId="60" borderId="0" xfId="0" applyFont="1" applyFill="1" applyBorder="1" applyAlignment="1" applyProtection="1">
      <alignment horizontal="center" vertical="top" wrapText="1"/>
      <protection/>
    </xf>
    <xf numFmtId="0" fontId="77" fillId="57" borderId="28" xfId="0" applyFont="1" applyFill="1" applyBorder="1" applyAlignment="1" applyProtection="1">
      <alignment vertical="top"/>
      <protection/>
    </xf>
    <xf numFmtId="0" fontId="0" fillId="57" borderId="28" xfId="0" applyFont="1" applyFill="1" applyBorder="1" applyAlignment="1" applyProtection="1">
      <alignment vertical="top"/>
      <protection/>
    </xf>
    <xf numFmtId="0" fontId="90" fillId="60" borderId="0" xfId="0" applyFont="1" applyFill="1" applyBorder="1" applyAlignment="1" applyProtection="1">
      <alignment horizontal="center" vertical="center" wrapText="1"/>
      <protection locked="0"/>
    </xf>
    <xf numFmtId="0" fontId="104" fillId="60" borderId="0" xfId="0" applyFont="1" applyFill="1" applyBorder="1" applyAlignment="1" applyProtection="1">
      <alignment horizontal="center" vertical="center" wrapText="1"/>
      <protection/>
    </xf>
    <xf numFmtId="0" fontId="0" fillId="57" borderId="33" xfId="0" applyFont="1" applyFill="1" applyBorder="1" applyAlignment="1" applyProtection="1">
      <alignment horizontal="right" vertical="top"/>
      <protection/>
    </xf>
    <xf numFmtId="0" fontId="78" fillId="57" borderId="35" xfId="0" applyFont="1" applyFill="1" applyBorder="1" applyAlignment="1" applyProtection="1">
      <alignment vertical="top" wrapText="1"/>
      <protection/>
    </xf>
    <xf numFmtId="0" fontId="79" fillId="58" borderId="36" xfId="0" applyFont="1" applyFill="1" applyBorder="1" applyAlignment="1" applyProtection="1">
      <alignment horizontal="center" vertical="center" wrapText="1"/>
      <protection/>
    </xf>
    <xf numFmtId="0" fontId="79" fillId="60" borderId="33" xfId="0" applyFont="1" applyFill="1" applyBorder="1" applyAlignment="1" applyProtection="1">
      <alignment horizontal="center" vertical="center" wrapText="1"/>
      <protection locked="0"/>
    </xf>
    <xf numFmtId="0" fontId="91" fillId="60" borderId="33" xfId="0" applyFont="1" applyFill="1" applyBorder="1" applyAlignment="1" applyProtection="1">
      <alignment horizontal="center" vertical="center" wrapText="1"/>
      <protection/>
    </xf>
    <xf numFmtId="0" fontId="105" fillId="60" borderId="33" xfId="0" applyFont="1" applyFill="1" applyBorder="1" applyAlignment="1" applyProtection="1">
      <alignment horizontal="center" vertical="top" wrapText="1"/>
      <protection/>
    </xf>
    <xf numFmtId="0" fontId="105" fillId="60" borderId="34" xfId="0" applyFont="1" applyFill="1" applyBorder="1" applyAlignment="1" applyProtection="1">
      <alignment horizontal="center" vertical="top" wrapText="1"/>
      <protection/>
    </xf>
    <xf numFmtId="0" fontId="105" fillId="60" borderId="35" xfId="0" applyFont="1" applyFill="1" applyBorder="1" applyAlignment="1" applyProtection="1">
      <alignment horizontal="center" vertical="top" wrapText="1"/>
      <protection/>
    </xf>
    <xf numFmtId="49" fontId="78" fillId="57" borderId="19" xfId="0" applyNumberFormat="1" applyFont="1" applyFill="1" applyBorder="1" applyAlignment="1" applyProtection="1">
      <alignment vertical="top" wrapText="1"/>
      <protection locked="0"/>
    </xf>
    <xf numFmtId="0" fontId="78" fillId="62" borderId="0" xfId="0" applyFont="1" applyFill="1" applyBorder="1" applyAlignment="1" applyProtection="1">
      <alignment vertical="top" wrapText="1"/>
      <protection/>
    </xf>
    <xf numFmtId="0" fontId="79" fillId="60" borderId="0" xfId="0" applyFont="1" applyFill="1" applyBorder="1" applyAlignment="1" applyProtection="1">
      <alignment horizontal="center" vertical="center" wrapText="1"/>
      <protection locked="0"/>
    </xf>
    <xf numFmtId="0" fontId="91" fillId="60" borderId="0" xfId="0" applyFont="1" applyFill="1" applyBorder="1" applyAlignment="1" applyProtection="1">
      <alignment horizontal="center" vertical="center" wrapText="1"/>
      <protection/>
    </xf>
    <xf numFmtId="0" fontId="105" fillId="60" borderId="0" xfId="0" applyFont="1" applyFill="1" applyBorder="1" applyAlignment="1" applyProtection="1">
      <alignment horizontal="center" vertical="top" wrapText="1"/>
      <protection/>
    </xf>
    <xf numFmtId="0" fontId="106" fillId="60" borderId="0" xfId="0" applyFont="1" applyFill="1" applyBorder="1" applyAlignment="1" applyProtection="1">
      <alignment horizontal="center" vertical="top" wrapText="1"/>
      <protection/>
    </xf>
    <xf numFmtId="0" fontId="79" fillId="58" borderId="37" xfId="0" applyFont="1" applyFill="1" applyBorder="1" applyAlignment="1" applyProtection="1">
      <alignment horizontal="center" vertical="center"/>
      <protection/>
    </xf>
    <xf numFmtId="0" fontId="79" fillId="60" borderId="19" xfId="0" applyFont="1" applyFill="1" applyBorder="1" applyAlignment="1" applyProtection="1">
      <alignment horizontal="center" vertical="center" wrapText="1"/>
      <protection locked="0"/>
    </xf>
    <xf numFmtId="0" fontId="79" fillId="60" borderId="20" xfId="0" applyFont="1" applyFill="1" applyBorder="1" applyAlignment="1" applyProtection="1">
      <alignment horizontal="center" vertical="center" wrapText="1"/>
      <protection locked="0"/>
    </xf>
    <xf numFmtId="0" fontId="17" fillId="58" borderId="37" xfId="0" applyFont="1" applyFill="1" applyBorder="1" applyAlignment="1" applyProtection="1">
      <alignment horizontal="center" vertical="center"/>
      <protection/>
    </xf>
    <xf numFmtId="0" fontId="0" fillId="59" borderId="0" xfId="0" applyFont="1" applyFill="1" applyBorder="1" applyAlignment="1" applyProtection="1">
      <alignment vertical="top" wrapText="1"/>
      <protection/>
    </xf>
    <xf numFmtId="0" fontId="79" fillId="60" borderId="0" xfId="0" applyFont="1" applyFill="1" applyBorder="1" applyAlignment="1" applyProtection="1">
      <alignment horizontal="center" vertical="center" wrapText="1"/>
      <protection/>
    </xf>
    <xf numFmtId="0" fontId="107" fillId="60" borderId="0" xfId="0" applyFont="1" applyFill="1" applyBorder="1" applyAlignment="1" applyProtection="1">
      <alignment horizontal="center" vertical="top" wrapText="1"/>
      <protection/>
    </xf>
    <xf numFmtId="0" fontId="0" fillId="60" borderId="0" xfId="0" applyFont="1" applyFill="1" applyBorder="1" applyAlignment="1" applyProtection="1">
      <alignment horizontal="center" vertical="top" wrapText="1"/>
      <protection/>
    </xf>
    <xf numFmtId="0" fontId="0" fillId="57" borderId="29" xfId="0" applyFont="1" applyFill="1" applyBorder="1" applyAlignment="1" applyProtection="1">
      <alignment/>
      <protection/>
    </xf>
    <xf numFmtId="0" fontId="0" fillId="57" borderId="30" xfId="0" applyFont="1" applyFill="1" applyBorder="1" applyAlignment="1" applyProtection="1">
      <alignment vertical="center"/>
      <protection/>
    </xf>
    <xf numFmtId="0" fontId="0" fillId="57" borderId="30" xfId="0" applyFont="1" applyFill="1" applyBorder="1" applyAlignment="1" applyProtection="1">
      <alignment vertical="top"/>
      <protection/>
    </xf>
    <xf numFmtId="0" fontId="79" fillId="57" borderId="30" xfId="0" applyFont="1" applyFill="1" applyBorder="1" applyAlignment="1" applyProtection="1">
      <alignment horizontal="center" vertical="center"/>
      <protection/>
    </xf>
    <xf numFmtId="0" fontId="91" fillId="57" borderId="30" xfId="0" applyFont="1" applyFill="1" applyBorder="1" applyAlignment="1" applyProtection="1">
      <alignment horizontal="center" vertical="center"/>
      <protection/>
    </xf>
    <xf numFmtId="0" fontId="0" fillId="57" borderId="31" xfId="0" applyFont="1" applyFill="1" applyBorder="1" applyAlignment="1" applyProtection="1">
      <alignment vertical="top"/>
      <protection/>
    </xf>
    <xf numFmtId="0" fontId="85" fillId="63" borderId="0" xfId="0" applyFont="1" applyFill="1" applyBorder="1" applyAlignment="1" applyProtection="1">
      <alignment vertical="top"/>
      <protection/>
    </xf>
    <xf numFmtId="0" fontId="100" fillId="63" borderId="0" xfId="0" applyFont="1" applyFill="1" applyBorder="1" applyAlignment="1" applyProtection="1">
      <alignment horizontal="center" vertical="center"/>
      <protection/>
    </xf>
    <xf numFmtId="0" fontId="100" fillId="63" borderId="0" xfId="0" applyFont="1" applyFill="1" applyBorder="1" applyAlignment="1" applyProtection="1">
      <alignment horizontal="center" vertical="center"/>
      <protection locked="0"/>
    </xf>
    <xf numFmtId="0" fontId="102" fillId="63" borderId="0" xfId="0" applyFont="1" applyFill="1" applyBorder="1" applyAlignment="1" applyProtection="1">
      <alignment horizontal="center" vertical="center"/>
      <protection/>
    </xf>
    <xf numFmtId="0" fontId="105" fillId="63" borderId="0" xfId="0" applyFont="1" applyFill="1" applyBorder="1" applyAlignment="1" applyProtection="1">
      <alignment vertical="top"/>
      <protection/>
    </xf>
    <xf numFmtId="0" fontId="92" fillId="63" borderId="0" xfId="0" applyFont="1" applyFill="1" applyBorder="1" applyAlignment="1" applyProtection="1">
      <alignment horizontal="right" vertical="center"/>
      <protection/>
    </xf>
    <xf numFmtId="0" fontId="0" fillId="64" borderId="0" xfId="0" applyFont="1" applyFill="1" applyBorder="1" applyAlignment="1" applyProtection="1">
      <alignment horizontal="left" vertical="top"/>
      <protection/>
    </xf>
    <xf numFmtId="0" fontId="0" fillId="64" borderId="0" xfId="0" applyFont="1" applyFill="1" applyBorder="1" applyAlignment="1" applyProtection="1">
      <alignment/>
      <protection/>
    </xf>
    <xf numFmtId="0" fontId="77" fillId="64" borderId="0" xfId="0" applyFont="1" applyFill="1" applyBorder="1" applyAlignment="1" applyProtection="1">
      <alignment/>
      <protection/>
    </xf>
    <xf numFmtId="0" fontId="78" fillId="64" borderId="0" xfId="0" applyFont="1" applyFill="1" applyBorder="1" applyAlignment="1" applyProtection="1">
      <alignment/>
      <protection/>
    </xf>
    <xf numFmtId="0" fontId="91" fillId="64" borderId="0" xfId="0" applyFont="1" applyFill="1" applyBorder="1" applyAlignment="1" applyProtection="1">
      <alignment horizontal="left" vertical="top"/>
      <protection/>
    </xf>
    <xf numFmtId="0" fontId="84" fillId="64" borderId="0" xfId="0" applyFont="1" applyFill="1" applyBorder="1" applyAlignment="1" applyProtection="1">
      <alignment horizontal="left" vertical="top"/>
      <protection/>
    </xf>
    <xf numFmtId="0" fontId="91" fillId="64" borderId="0" xfId="0" applyFont="1" applyFill="1" applyBorder="1" applyAlignment="1" applyProtection="1">
      <alignment/>
      <protection/>
    </xf>
    <xf numFmtId="0" fontId="94" fillId="64" borderId="0" xfId="0" applyFont="1" applyFill="1" applyBorder="1" applyAlignment="1" applyProtection="1">
      <alignment/>
      <protection/>
    </xf>
    <xf numFmtId="0" fontId="78" fillId="64" borderId="0" xfId="0" applyFont="1" applyFill="1" applyBorder="1" applyAlignment="1" applyProtection="1">
      <alignment vertical="center"/>
      <protection/>
    </xf>
    <xf numFmtId="0" fontId="0" fillId="65" borderId="0" xfId="0" applyFont="1" applyFill="1" applyAlignment="1" applyProtection="1">
      <alignment horizontal="left" vertical="top"/>
      <protection/>
    </xf>
    <xf numFmtId="0" fontId="0" fillId="65" borderId="0" xfId="0" applyFont="1" applyFill="1" applyAlignment="1" applyProtection="1">
      <alignment/>
      <protection/>
    </xf>
    <xf numFmtId="0" fontId="77" fillId="65" borderId="0" xfId="0" applyFont="1" applyFill="1" applyAlignment="1" applyProtection="1">
      <alignment/>
      <protection/>
    </xf>
    <xf numFmtId="0" fontId="78" fillId="65" borderId="0" xfId="0" applyFont="1" applyFill="1" applyAlignment="1" applyProtection="1">
      <alignment horizontal="left" vertical="top"/>
      <protection/>
    </xf>
    <xf numFmtId="0" fontId="0" fillId="65" borderId="0" xfId="0" applyFont="1" applyFill="1" applyBorder="1" applyAlignment="1" applyProtection="1">
      <alignment/>
      <protection/>
    </xf>
    <xf numFmtId="0" fontId="84" fillId="65" borderId="0" xfId="0" applyFont="1" applyFill="1" applyAlignment="1" applyProtection="1">
      <alignment horizontal="left" vertical="top"/>
      <protection/>
    </xf>
    <xf numFmtId="0" fontId="78" fillId="65" borderId="0" xfId="0" applyFont="1" applyFill="1" applyAlignment="1" applyProtection="1">
      <alignment horizontal="center" vertical="center"/>
      <protection/>
    </xf>
    <xf numFmtId="0" fontId="84" fillId="65" borderId="0" xfId="0" applyFont="1" applyFill="1" applyAlignment="1" applyProtection="1">
      <alignment/>
      <protection/>
    </xf>
    <xf numFmtId="0" fontId="0" fillId="65" borderId="0" xfId="0" applyFont="1" applyFill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7">
    <dxf>
      <border>
        <bottom style="thin"/>
      </border>
    </dxf>
    <dxf>
      <border>
        <bottom style="thin"/>
      </border>
    </dxf>
    <dxf>
      <fill>
        <patternFill>
          <bgColor indexed="10"/>
        </patternFill>
      </fill>
    </dxf>
    <dxf>
      <border>
        <bottom style="thin"/>
      </border>
    </dxf>
    <dxf>
      <border>
        <bottom style="thin"/>
      </border>
    </dxf>
    <dxf>
      <font>
        <b/>
        <i val="0"/>
        <u val="single"/>
      </font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ill>
        <patternFill>
          <bgColor rgb="FF92D050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rgb="FF92D050"/>
        </patternFill>
      </fill>
      <border>
        <left/>
        <right/>
        <top/>
        <bottom/>
      </border>
    </dxf>
    <dxf>
      <font>
        <b/>
        <i val="0"/>
        <u val="single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u val="singl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thin">
          <color rgb="FF000000"/>
        </bottom>
      </border>
    </dxf>
    <dxf>
      <fill>
        <patternFill>
          <bgColor theme="4" tint="0.5999600291252136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  <dxf>
      <font>
        <b/>
        <i val="0"/>
        <u val="single"/>
      </font>
      <border/>
    </dxf>
    <dxf>
      <fill>
        <patternFill>
          <bgColor rgb="FF99CCFF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  <dxf>
      <fill>
        <patternFill>
          <bgColor rgb="FF99CC00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  <dxf>
      <fill>
        <patternFill>
          <bgColor rgb="FFFFCC00"/>
        </patternFill>
      </fill>
      <border/>
    </dxf>
    <dxf>
      <fill>
        <patternFill>
          <bgColor rgb="FF99CC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22"/>
  <sheetViews>
    <sheetView showRowColHeaders="0" tabSelected="1" zoomScalePageLayoutView="0" workbookViewId="0" topLeftCell="A1">
      <selection activeCell="A1" sqref="A1"/>
    </sheetView>
  </sheetViews>
  <sheetFormatPr defaultColWidth="14.421875" defaultRowHeight="12.75"/>
  <cols>
    <col min="1" max="2" width="2.7109375" style="121" customWidth="1"/>
    <col min="3" max="3" width="2.7109375" style="197" customWidth="1"/>
    <col min="4" max="4" width="2.421875" style="121" bestFit="1" customWidth="1"/>
    <col min="5" max="5" width="132.421875" style="121" customWidth="1"/>
    <col min="6" max="6" width="2.7109375" style="121" customWidth="1"/>
    <col min="7" max="16384" width="14.421875" style="121" customWidth="1"/>
  </cols>
  <sheetData>
    <row r="1" s="120" customFormat="1" ht="15" customHeight="1"/>
    <row r="2" spans="2:6" ht="15" customHeight="1">
      <c r="B2" s="133"/>
      <c r="C2" s="134"/>
      <c r="D2" s="134"/>
      <c r="E2" s="135"/>
      <c r="F2" s="136"/>
    </row>
    <row r="3" spans="2:6" ht="45" customHeight="1">
      <c r="B3" s="137"/>
      <c r="C3" s="122" t="s">
        <v>151</v>
      </c>
      <c r="D3" s="122"/>
      <c r="E3" s="149"/>
      <c r="F3" s="138"/>
    </row>
    <row r="4" spans="2:6" s="123" customFormat="1" ht="55.5" customHeight="1">
      <c r="B4" s="139"/>
      <c r="C4" s="232" t="s">
        <v>102</v>
      </c>
      <c r="D4" s="124"/>
      <c r="E4" s="125"/>
      <c r="F4" s="140"/>
    </row>
    <row r="5" spans="2:6" s="126" customFormat="1" ht="15.75" customHeight="1">
      <c r="B5" s="141"/>
      <c r="C5" s="86" t="s">
        <v>303</v>
      </c>
      <c r="D5" s="86"/>
      <c r="E5" s="86"/>
      <c r="F5" s="142"/>
    </row>
    <row r="6" spans="2:6" s="126" customFormat="1" ht="15.75" customHeight="1">
      <c r="B6" s="141"/>
      <c r="C6" s="129"/>
      <c r="D6" s="129"/>
      <c r="E6" s="128"/>
      <c r="F6" s="142"/>
    </row>
    <row r="7" spans="2:6" s="126" customFormat="1" ht="15.75" customHeight="1">
      <c r="B7" s="141"/>
      <c r="C7" s="129"/>
      <c r="D7" s="129"/>
      <c r="E7" s="128" t="s">
        <v>311</v>
      </c>
      <c r="F7" s="142"/>
    </row>
    <row r="8" spans="2:6" s="126" customFormat="1" ht="15.75" customHeight="1">
      <c r="B8" s="141"/>
      <c r="C8" s="129"/>
      <c r="D8" s="129"/>
      <c r="E8" s="128"/>
      <c r="F8" s="142"/>
    </row>
    <row r="9" spans="2:6" s="126" customFormat="1" ht="55.5">
      <c r="B9" s="141"/>
      <c r="C9" s="129"/>
      <c r="D9" s="129"/>
      <c r="E9" s="127" t="s">
        <v>141</v>
      </c>
      <c r="F9" s="142"/>
    </row>
    <row r="10" spans="2:6" s="126" customFormat="1" ht="13.5">
      <c r="B10" s="141"/>
      <c r="C10" s="129"/>
      <c r="D10" s="129"/>
      <c r="E10" s="127"/>
      <c r="F10" s="142"/>
    </row>
    <row r="11" spans="2:6" s="126" customFormat="1" ht="55.5">
      <c r="B11" s="141"/>
      <c r="C11" s="129"/>
      <c r="D11" s="129"/>
      <c r="E11" s="127" t="s">
        <v>304</v>
      </c>
      <c r="F11" s="142"/>
    </row>
    <row r="12" spans="2:6" s="126" customFormat="1" ht="13.5">
      <c r="B12" s="141"/>
      <c r="C12" s="129"/>
      <c r="D12" s="129"/>
      <c r="E12" s="127"/>
      <c r="F12" s="142"/>
    </row>
    <row r="13" spans="2:6" s="126" customFormat="1" ht="13.5">
      <c r="B13" s="141"/>
      <c r="C13" s="129"/>
      <c r="D13" s="129"/>
      <c r="E13" s="127"/>
      <c r="F13" s="142"/>
    </row>
    <row r="14" spans="2:6" s="130" customFormat="1" ht="13.5">
      <c r="B14" s="143"/>
      <c r="C14" s="131"/>
      <c r="D14" s="132"/>
      <c r="E14" s="128"/>
      <c r="F14" s="142"/>
    </row>
    <row r="15" spans="2:6" s="126" customFormat="1" ht="15.75" customHeight="1">
      <c r="B15" s="141"/>
      <c r="C15" s="127"/>
      <c r="D15" s="127"/>
      <c r="E15" s="200"/>
      <c r="F15" s="142"/>
    </row>
    <row r="16" spans="2:6" s="126" customFormat="1" ht="15.75" customHeight="1">
      <c r="B16" s="141"/>
      <c r="C16" s="127"/>
      <c r="D16" s="127"/>
      <c r="E16" s="128"/>
      <c r="F16" s="142"/>
    </row>
    <row r="17" spans="2:6" s="126" customFormat="1" ht="15.75" customHeight="1">
      <c r="B17" s="141"/>
      <c r="C17" s="127"/>
      <c r="D17" s="127"/>
      <c r="E17" s="128"/>
      <c r="F17" s="142"/>
    </row>
    <row r="18" spans="2:6" s="126" customFormat="1" ht="15.75" customHeight="1">
      <c r="B18" s="144"/>
      <c r="C18" s="145"/>
      <c r="D18" s="146"/>
      <c r="E18" s="147"/>
      <c r="F18" s="148"/>
    </row>
    <row r="22" ht="36.75">
      <c r="E22" s="198">
        <f>IF(ISNA(XXX!I45),"!!! zkontrolovat nastavení souboru !!!",IF(ISNA(XXX!I45),"!!! zkontrolovat nastavení souboru !!!",""))</f>
      </c>
    </row>
  </sheetData>
  <sheetProtection sheet="1" insertHyperlinks="0" selectLockedCells="1" autoFilter="0" pivotTables="0"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58"/>
  <sheetViews>
    <sheetView showRowColHeaders="0" zoomScalePageLayoutView="0" workbookViewId="0" topLeftCell="A1">
      <selection activeCell="H8" sqref="H8:J8"/>
    </sheetView>
  </sheetViews>
  <sheetFormatPr defaultColWidth="14.421875" defaultRowHeight="15" customHeight="1"/>
  <cols>
    <col min="1" max="2" width="2.7109375" style="108" customWidth="1"/>
    <col min="3" max="5" width="2.7109375" style="109" hidden="1" customWidth="1"/>
    <col min="6" max="6" width="2.421875" style="109" hidden="1" customWidth="1"/>
    <col min="7" max="7" width="2.7109375" style="108" customWidth="1"/>
    <col min="8" max="8" width="3.57421875" style="108" customWidth="1"/>
    <col min="9" max="9" width="1.57421875" style="108" customWidth="1"/>
    <col min="10" max="10" width="57.140625" style="108" customWidth="1"/>
    <col min="11" max="11" width="72.7109375" style="110" customWidth="1"/>
    <col min="12" max="12" width="2.7109375" style="108" customWidth="1"/>
    <col min="13" max="16384" width="14.421875" style="108" customWidth="1"/>
  </cols>
  <sheetData>
    <row r="2" spans="2:12" s="77" customFormat="1" ht="15" customHeight="1">
      <c r="B2" s="270"/>
      <c r="C2" s="271"/>
      <c r="D2" s="271"/>
      <c r="E2" s="271"/>
      <c r="F2" s="271"/>
      <c r="G2" s="272"/>
      <c r="H2" s="273"/>
      <c r="I2" s="274"/>
      <c r="J2" s="274"/>
      <c r="K2" s="275"/>
      <c r="L2" s="276"/>
    </row>
    <row r="3" spans="2:12" s="77" customFormat="1" ht="45">
      <c r="B3" s="277"/>
      <c r="C3" s="278"/>
      <c r="D3" s="278"/>
      <c r="E3" s="278"/>
      <c r="F3" s="279">
        <f>COUNTIF(F8:F58,"x")</f>
        <v>8</v>
      </c>
      <c r="G3" s="280" t="s">
        <v>151</v>
      </c>
      <c r="H3" s="281"/>
      <c r="I3" s="282"/>
      <c r="J3" s="282"/>
      <c r="K3" s="283"/>
      <c r="L3" s="284"/>
    </row>
    <row r="4" spans="2:12" s="77" customFormat="1" ht="30.75" customHeight="1">
      <c r="B4" s="277"/>
      <c r="C4" s="278"/>
      <c r="D4" s="278"/>
      <c r="E4" s="278"/>
      <c r="F4" s="279"/>
      <c r="G4" s="285" t="s">
        <v>0</v>
      </c>
      <c r="H4" s="281"/>
      <c r="I4" s="282"/>
      <c r="J4" s="282"/>
      <c r="K4" s="283" t="str">
        <f>IF(F3&gt;0,"Nejsou vyplněny všechny položky!","")</f>
        <v>Nejsou vyplněny všechny položky!</v>
      </c>
      <c r="L4" s="284"/>
    </row>
    <row r="5" spans="2:14" s="80" customFormat="1" ht="24" customHeight="1">
      <c r="B5" s="286"/>
      <c r="C5" s="287"/>
      <c r="D5" s="287"/>
      <c r="E5" s="287"/>
      <c r="F5" s="288" t="s">
        <v>108</v>
      </c>
      <c r="G5" s="289"/>
      <c r="H5" s="290"/>
      <c r="I5" s="291"/>
      <c r="J5" s="292"/>
      <c r="K5" s="293"/>
      <c r="L5" s="294"/>
      <c r="N5" s="235"/>
    </row>
    <row r="6" spans="2:12" s="110" customFormat="1" ht="15.75" customHeight="1">
      <c r="B6" s="295"/>
      <c r="C6" s="296"/>
      <c r="D6" s="296"/>
      <c r="E6" s="296"/>
      <c r="F6" s="296"/>
      <c r="G6" s="336" t="s">
        <v>152</v>
      </c>
      <c r="H6" s="337"/>
      <c r="I6" s="337"/>
      <c r="J6" s="337"/>
      <c r="K6" s="337"/>
      <c r="L6" s="294"/>
    </row>
    <row r="7" spans="2:12" s="80" customFormat="1" ht="4.5">
      <c r="B7" s="286"/>
      <c r="C7" s="298"/>
      <c r="D7" s="298"/>
      <c r="E7" s="298"/>
      <c r="F7" s="298"/>
      <c r="G7" s="290"/>
      <c r="H7" s="291"/>
      <c r="I7" s="292"/>
      <c r="J7" s="299"/>
      <c r="K7" s="290"/>
      <c r="L7" s="294"/>
    </row>
    <row r="8" spans="2:12" s="110" customFormat="1" ht="15.75" customHeight="1">
      <c r="B8" s="295"/>
      <c r="C8" s="300"/>
      <c r="D8" s="300"/>
      <c r="E8" s="300"/>
      <c r="F8" s="288" t="str">
        <f>IF(H8="","x","")</f>
        <v>x</v>
      </c>
      <c r="G8" s="301"/>
      <c r="H8" s="302"/>
      <c r="I8" s="303"/>
      <c r="J8" s="304"/>
      <c r="K8" s="293"/>
      <c r="L8" s="294"/>
    </row>
    <row r="9" spans="2:12" s="110" customFormat="1" ht="15.75" customHeight="1">
      <c r="B9" s="295"/>
      <c r="C9" s="300"/>
      <c r="D9" s="300"/>
      <c r="E9" s="300"/>
      <c r="F9" s="300"/>
      <c r="G9" s="301"/>
      <c r="H9" s="301"/>
      <c r="I9" s="301"/>
      <c r="J9" s="305"/>
      <c r="K9" s="293"/>
      <c r="L9" s="294"/>
    </row>
    <row r="10" spans="2:12" s="110" customFormat="1" ht="15.75" customHeight="1">
      <c r="B10" s="295"/>
      <c r="C10" s="296"/>
      <c r="D10" s="296"/>
      <c r="E10" s="296"/>
      <c r="F10" s="296"/>
      <c r="G10" s="336" t="s">
        <v>2</v>
      </c>
      <c r="H10" s="337"/>
      <c r="I10" s="337"/>
      <c r="J10" s="337"/>
      <c r="K10" s="337"/>
      <c r="L10" s="294"/>
    </row>
    <row r="11" spans="2:12" s="80" customFormat="1" ht="4.5">
      <c r="B11" s="286"/>
      <c r="C11" s="298"/>
      <c r="D11" s="298"/>
      <c r="E11" s="298"/>
      <c r="F11" s="298"/>
      <c r="G11" s="290"/>
      <c r="H11" s="291"/>
      <c r="I11" s="292"/>
      <c r="J11" s="299"/>
      <c r="K11" s="290"/>
      <c r="L11" s="294"/>
    </row>
    <row r="12" spans="2:12" s="110" customFormat="1" ht="15.75" customHeight="1">
      <c r="B12" s="295"/>
      <c r="C12" s="300"/>
      <c r="D12" s="300"/>
      <c r="E12" s="300"/>
      <c r="F12" s="288" t="str">
        <f>IF(H12="","x","")</f>
        <v>x</v>
      </c>
      <c r="G12" s="301"/>
      <c r="H12" s="302"/>
      <c r="I12" s="303"/>
      <c r="J12" s="304"/>
      <c r="K12" s="293"/>
      <c r="L12" s="294"/>
    </row>
    <row r="13" spans="2:12" s="110" customFormat="1" ht="15.75" customHeight="1">
      <c r="B13" s="295"/>
      <c r="C13" s="300"/>
      <c r="D13" s="300"/>
      <c r="E13" s="300"/>
      <c r="F13" s="300"/>
      <c r="G13" s="301"/>
      <c r="H13" s="301"/>
      <c r="I13" s="301"/>
      <c r="J13" s="305"/>
      <c r="K13" s="293"/>
      <c r="L13" s="294"/>
    </row>
    <row r="14" spans="2:12" s="110" customFormat="1" ht="15.75" customHeight="1">
      <c r="B14" s="295"/>
      <c r="C14" s="296"/>
      <c r="D14" s="296"/>
      <c r="E14" s="296"/>
      <c r="F14" s="296"/>
      <c r="G14" s="336" t="s">
        <v>153</v>
      </c>
      <c r="H14" s="337"/>
      <c r="I14" s="337"/>
      <c r="J14" s="337"/>
      <c r="K14" s="337"/>
      <c r="L14" s="294"/>
    </row>
    <row r="15" spans="2:12" s="80" customFormat="1" ht="4.5">
      <c r="B15" s="286"/>
      <c r="C15" s="298"/>
      <c r="D15" s="298"/>
      <c r="E15" s="298"/>
      <c r="F15" s="298"/>
      <c r="G15" s="290"/>
      <c r="H15" s="291"/>
      <c r="I15" s="292"/>
      <c r="J15" s="299"/>
      <c r="K15" s="290"/>
      <c r="L15" s="294"/>
    </row>
    <row r="16" spans="2:12" s="110" customFormat="1" ht="15.75" customHeight="1">
      <c r="B16" s="295"/>
      <c r="C16" s="300"/>
      <c r="D16" s="300"/>
      <c r="E16" s="300"/>
      <c r="F16" s="288" t="str">
        <f>IF(H16="","x","")</f>
        <v>x</v>
      </c>
      <c r="G16" s="301"/>
      <c r="H16" s="306"/>
      <c r="I16" s="307"/>
      <c r="J16" s="308"/>
      <c r="K16" s="293"/>
      <c r="L16" s="294"/>
    </row>
    <row r="17" spans="2:12" s="110" customFormat="1" ht="15.75" customHeight="1">
      <c r="B17" s="295"/>
      <c r="C17" s="300"/>
      <c r="D17" s="300"/>
      <c r="E17" s="300"/>
      <c r="F17" s="300"/>
      <c r="G17" s="301"/>
      <c r="H17" s="301"/>
      <c r="I17" s="301"/>
      <c r="J17" s="305"/>
      <c r="K17" s="293"/>
      <c r="L17" s="294"/>
    </row>
    <row r="18" spans="2:12" s="110" customFormat="1" ht="15.75" customHeight="1">
      <c r="B18" s="295"/>
      <c r="C18" s="296"/>
      <c r="D18" s="296"/>
      <c r="E18" s="296"/>
      <c r="F18" s="296"/>
      <c r="G18" s="336" t="s">
        <v>305</v>
      </c>
      <c r="H18" s="337"/>
      <c r="I18" s="337"/>
      <c r="J18" s="337"/>
      <c r="K18" s="337"/>
      <c r="L18" s="294"/>
    </row>
    <row r="19" spans="2:12" s="80" customFormat="1" ht="4.5">
      <c r="B19" s="286"/>
      <c r="C19" s="298"/>
      <c r="D19" s="298"/>
      <c r="E19" s="298"/>
      <c r="F19" s="298"/>
      <c r="G19" s="290"/>
      <c r="H19" s="291"/>
      <c r="I19" s="292"/>
      <c r="J19" s="299"/>
      <c r="K19" s="290"/>
      <c r="L19" s="294"/>
    </row>
    <row r="20" spans="2:12" s="110" customFormat="1" ht="15.75" customHeight="1">
      <c r="B20" s="295"/>
      <c r="C20" s="300"/>
      <c r="D20" s="300"/>
      <c r="E20" s="300"/>
      <c r="F20" s="288" t="str">
        <f>IF(H20="","x","")</f>
        <v>x</v>
      </c>
      <c r="G20" s="301"/>
      <c r="H20" s="306"/>
      <c r="I20" s="307"/>
      <c r="J20" s="308"/>
      <c r="K20" s="293"/>
      <c r="L20" s="294"/>
    </row>
    <row r="21" spans="2:12" s="110" customFormat="1" ht="15.75" customHeight="1">
      <c r="B21" s="295"/>
      <c r="C21" s="300"/>
      <c r="D21" s="300"/>
      <c r="E21" s="300"/>
      <c r="F21" s="300"/>
      <c r="G21" s="301"/>
      <c r="H21" s="301"/>
      <c r="I21" s="301"/>
      <c r="J21" s="305"/>
      <c r="K21" s="293"/>
      <c r="L21" s="294"/>
    </row>
    <row r="22" spans="2:12" s="110" customFormat="1" ht="15.75" customHeight="1">
      <c r="B22" s="295"/>
      <c r="C22" s="309">
        <f>IF(ISNA(MATCH(TRUE,C24:C30,0)),"",MATCH(TRUE,C24:C30,0))</f>
      </c>
      <c r="D22" s="300"/>
      <c r="E22" s="300"/>
      <c r="F22" s="288" t="str">
        <f>IF(OR(COUNTIF(C24:C30,TRUE)&gt;1,C22=""),"x","")</f>
        <v>x</v>
      </c>
      <c r="G22" s="337" t="s">
        <v>9</v>
      </c>
      <c r="H22" s="337"/>
      <c r="I22" s="337"/>
      <c r="J22" s="337"/>
      <c r="K22" s="338">
        <f>IF(COUNTIF(C24:C30,TRUE)&gt;1,"Zaškrtněne pouze jednu odpověď!","")</f>
      </c>
      <c r="L22" s="294"/>
    </row>
    <row r="23" spans="2:12" s="80" customFormat="1" ht="6">
      <c r="B23" s="286"/>
      <c r="C23" s="310"/>
      <c r="D23" s="310"/>
      <c r="E23" s="310"/>
      <c r="F23" s="310"/>
      <c r="G23" s="290"/>
      <c r="H23" s="291"/>
      <c r="I23" s="292"/>
      <c r="J23" s="299"/>
      <c r="K23" s="290"/>
      <c r="L23" s="294"/>
    </row>
    <row r="24" spans="2:12" s="110" customFormat="1" ht="14.25">
      <c r="B24" s="295"/>
      <c r="C24" s="311"/>
      <c r="D24" s="310"/>
      <c r="E24" s="287"/>
      <c r="F24" s="287"/>
      <c r="G24" s="301"/>
      <c r="H24" s="301"/>
      <c r="I24" s="301"/>
      <c r="J24" s="301" t="s">
        <v>10</v>
      </c>
      <c r="K24" s="293"/>
      <c r="L24" s="294"/>
    </row>
    <row r="25" spans="2:12" s="110" customFormat="1" ht="14.25">
      <c r="B25" s="295"/>
      <c r="C25" s="311"/>
      <c r="D25" s="310"/>
      <c r="E25" s="287"/>
      <c r="F25" s="287"/>
      <c r="G25" s="301"/>
      <c r="H25" s="301"/>
      <c r="I25" s="301"/>
      <c r="J25" s="301" t="s">
        <v>13</v>
      </c>
      <c r="K25" s="293"/>
      <c r="L25" s="294"/>
    </row>
    <row r="26" spans="2:12" s="110" customFormat="1" ht="14.25">
      <c r="B26" s="295"/>
      <c r="C26" s="311"/>
      <c r="D26" s="310"/>
      <c r="E26" s="287"/>
      <c r="F26" s="287"/>
      <c r="G26" s="301"/>
      <c r="H26" s="301"/>
      <c r="I26" s="301"/>
      <c r="J26" s="301" t="s">
        <v>14</v>
      </c>
      <c r="K26" s="293"/>
      <c r="L26" s="294"/>
    </row>
    <row r="27" spans="2:12" s="110" customFormat="1" ht="14.25">
      <c r="B27" s="295"/>
      <c r="C27" s="311"/>
      <c r="D27" s="310"/>
      <c r="E27" s="287"/>
      <c r="F27" s="287"/>
      <c r="G27" s="301"/>
      <c r="H27" s="301"/>
      <c r="I27" s="301"/>
      <c r="J27" s="301" t="s">
        <v>15</v>
      </c>
      <c r="K27" s="293"/>
      <c r="L27" s="294"/>
    </row>
    <row r="28" spans="2:12" s="110" customFormat="1" ht="15">
      <c r="B28" s="295"/>
      <c r="C28" s="311"/>
      <c r="D28" s="310"/>
      <c r="E28" s="287"/>
      <c r="F28" s="287"/>
      <c r="G28" s="297"/>
      <c r="H28" s="301"/>
      <c r="I28" s="297"/>
      <c r="J28" s="301" t="s">
        <v>154</v>
      </c>
      <c r="K28" s="293"/>
      <c r="L28" s="294"/>
    </row>
    <row r="29" spans="2:12" s="110" customFormat="1" ht="15">
      <c r="B29" s="295"/>
      <c r="C29" s="311"/>
      <c r="D29" s="310"/>
      <c r="E29" s="287"/>
      <c r="F29" s="287"/>
      <c r="G29" s="297"/>
      <c r="H29" s="301"/>
      <c r="I29" s="297"/>
      <c r="J29" s="301" t="s">
        <v>155</v>
      </c>
      <c r="K29" s="293"/>
      <c r="L29" s="294"/>
    </row>
    <row r="30" spans="2:12" s="110" customFormat="1" ht="15">
      <c r="B30" s="295"/>
      <c r="C30" s="311"/>
      <c r="D30" s="310"/>
      <c r="E30" s="287"/>
      <c r="F30" s="287"/>
      <c r="G30" s="297"/>
      <c r="H30" s="301"/>
      <c r="I30" s="297"/>
      <c r="J30" s="301" t="s">
        <v>17</v>
      </c>
      <c r="K30" s="293"/>
      <c r="L30" s="294"/>
    </row>
    <row r="31" spans="2:12" s="110" customFormat="1" ht="14.25">
      <c r="B31" s="295"/>
      <c r="C31" s="287"/>
      <c r="D31" s="287"/>
      <c r="E31" s="287"/>
      <c r="F31" s="287"/>
      <c r="G31" s="301"/>
      <c r="H31" s="312"/>
      <c r="I31" s="301"/>
      <c r="J31" s="312"/>
      <c r="K31" s="293"/>
      <c r="L31" s="294"/>
    </row>
    <row r="32" spans="2:12" s="110" customFormat="1" ht="15">
      <c r="B32" s="295"/>
      <c r="C32" s="309">
        <f>IF(ISNA(MATCH(TRUE,C34:C37,0)),"",MATCH(TRUE,C34:C37,0))</f>
      </c>
      <c r="D32" s="300"/>
      <c r="E32" s="300"/>
      <c r="F32" s="288" t="str">
        <f>IF(OR(COUNTIF(C34:C37,TRUE)&gt;1,C32=""),"x","")</f>
        <v>x</v>
      </c>
      <c r="G32" s="337" t="s">
        <v>20</v>
      </c>
      <c r="H32" s="337"/>
      <c r="I32" s="337"/>
      <c r="J32" s="337"/>
      <c r="K32" s="338">
        <f>IF(COUNTIF(C34:C38,TRUE)&gt;1,"Zaškrtněne pouze jednu odpověď!","")</f>
      </c>
      <c r="L32" s="294"/>
    </row>
    <row r="33" spans="2:12" s="80" customFormat="1" ht="6">
      <c r="B33" s="286"/>
      <c r="C33" s="310"/>
      <c r="D33" s="310"/>
      <c r="E33" s="310"/>
      <c r="F33" s="310"/>
      <c r="G33" s="290"/>
      <c r="H33" s="291"/>
      <c r="I33" s="292"/>
      <c r="J33" s="299"/>
      <c r="K33" s="290"/>
      <c r="L33" s="294"/>
    </row>
    <row r="34" spans="2:12" s="110" customFormat="1" ht="14.25">
      <c r="B34" s="295"/>
      <c r="C34" s="311"/>
      <c r="D34" s="310"/>
      <c r="E34" s="287"/>
      <c r="F34" s="287"/>
      <c r="G34" s="301"/>
      <c r="H34" s="301"/>
      <c r="I34" s="301"/>
      <c r="J34" s="301" t="s">
        <v>21</v>
      </c>
      <c r="K34" s="293"/>
      <c r="L34" s="294"/>
    </row>
    <row r="35" spans="2:12" s="110" customFormat="1" ht="14.25">
      <c r="B35" s="295"/>
      <c r="C35" s="311"/>
      <c r="D35" s="310"/>
      <c r="E35" s="287"/>
      <c r="F35" s="287"/>
      <c r="G35" s="301"/>
      <c r="H35" s="301"/>
      <c r="I35" s="301"/>
      <c r="J35" s="301" t="s">
        <v>23</v>
      </c>
      <c r="K35" s="293"/>
      <c r="L35" s="294"/>
    </row>
    <row r="36" spans="2:12" s="110" customFormat="1" ht="14.25">
      <c r="B36" s="295"/>
      <c r="C36" s="311"/>
      <c r="D36" s="310"/>
      <c r="E36" s="287"/>
      <c r="F36" s="287"/>
      <c r="G36" s="301"/>
      <c r="H36" s="301"/>
      <c r="I36" s="301"/>
      <c r="J36" s="301" t="s">
        <v>28</v>
      </c>
      <c r="K36" s="293"/>
      <c r="L36" s="294"/>
    </row>
    <row r="37" spans="2:12" s="110" customFormat="1" ht="14.25">
      <c r="B37" s="295"/>
      <c r="C37" s="311"/>
      <c r="D37" s="310"/>
      <c r="E37" s="287"/>
      <c r="F37" s="287"/>
      <c r="G37" s="301"/>
      <c r="H37" s="301"/>
      <c r="I37" s="301"/>
      <c r="J37" s="301" t="s">
        <v>29</v>
      </c>
      <c r="K37" s="293"/>
      <c r="L37" s="294"/>
    </row>
    <row r="38" spans="2:12" s="110" customFormat="1" ht="14.25">
      <c r="B38" s="295"/>
      <c r="C38" s="287"/>
      <c r="D38" s="287"/>
      <c r="E38" s="287"/>
      <c r="F38" s="287"/>
      <c r="G38" s="301"/>
      <c r="H38" s="301"/>
      <c r="I38" s="301"/>
      <c r="J38" s="312"/>
      <c r="K38" s="293"/>
      <c r="L38" s="294"/>
    </row>
    <row r="39" spans="2:12" s="110" customFormat="1" ht="15">
      <c r="B39" s="295"/>
      <c r="C39" s="287"/>
      <c r="D39" s="287"/>
      <c r="E39" s="287"/>
      <c r="F39" s="288" t="str">
        <f>IF(COUNTIF(C41:C44,TRUE)&gt;0,"","x")</f>
        <v>x</v>
      </c>
      <c r="G39" s="337" t="s">
        <v>30</v>
      </c>
      <c r="H39" s="337"/>
      <c r="I39" s="337"/>
      <c r="J39" s="337"/>
      <c r="K39" s="338">
        <f>IF(OR(AND(C41=TRUE,C42=TRUE),AND(C43=TRUE,C44=TRUE)),"Odpovědi si protiřečí!","")</f>
      </c>
      <c r="L39" s="294"/>
    </row>
    <row r="40" spans="2:12" s="80" customFormat="1" ht="4.5">
      <c r="B40" s="286"/>
      <c r="C40" s="310"/>
      <c r="D40" s="310"/>
      <c r="E40" s="310"/>
      <c r="F40" s="310"/>
      <c r="G40" s="290"/>
      <c r="H40" s="291"/>
      <c r="I40" s="292"/>
      <c r="J40" s="299"/>
      <c r="K40" s="290"/>
      <c r="L40" s="294"/>
    </row>
    <row r="41" spans="2:12" s="110" customFormat="1" ht="14.25">
      <c r="B41" s="295"/>
      <c r="C41" s="311"/>
      <c r="D41" s="313">
        <f>COUNTIF($C$41:C41,TRUE)</f>
        <v>0</v>
      </c>
      <c r="E41" s="314" t="str">
        <f>J41</f>
        <v>Kontakt neprobíhá</v>
      </c>
      <c r="F41" s="287"/>
      <c r="G41" s="301"/>
      <c r="H41" s="301"/>
      <c r="I41" s="301"/>
      <c r="J41" s="301" t="s">
        <v>32</v>
      </c>
      <c r="K41" s="315">
        <f>IF(F42="x","doplňte jak často a jakou formou","")</f>
      </c>
      <c r="L41" s="294"/>
    </row>
    <row r="42" spans="2:12" s="110" customFormat="1" ht="14.25">
      <c r="B42" s="295"/>
      <c r="C42" s="311"/>
      <c r="D42" s="313">
        <f>COUNTIF($C$41:C42,TRUE)</f>
        <v>0</v>
      </c>
      <c r="E42" s="316" t="str">
        <f>CONCATENATE(J42," - ",K42)</f>
        <v>Kontakt probíhá - </v>
      </c>
      <c r="F42" s="288">
        <f>IF(AND(C42=TRUE,K42=""),"x","")</f>
      </c>
      <c r="G42" s="301"/>
      <c r="H42" s="301"/>
      <c r="I42" s="301"/>
      <c r="J42" s="301" t="s">
        <v>110</v>
      </c>
      <c r="K42" s="317"/>
      <c r="L42" s="294"/>
    </row>
    <row r="43" spans="2:12" s="110" customFormat="1" ht="14.25">
      <c r="B43" s="295"/>
      <c r="C43" s="311"/>
      <c r="D43" s="313">
        <f>COUNTIF($C$41:C43,TRUE)</f>
        <v>0</v>
      </c>
      <c r="E43" s="316" t="str">
        <f>J43</f>
        <v>Rodič podal žádost o svěření dítěte do péče</v>
      </c>
      <c r="F43" s="287"/>
      <c r="G43" s="301"/>
      <c r="H43" s="301"/>
      <c r="I43" s="301"/>
      <c r="J43" s="301" t="s">
        <v>41</v>
      </c>
      <c r="K43" s="293"/>
      <c r="L43" s="318"/>
    </row>
    <row r="44" spans="2:12" s="110" customFormat="1" ht="14.25">
      <c r="B44" s="295"/>
      <c r="C44" s="311"/>
      <c r="D44" s="313">
        <f>COUNTIF($C$41:C44,TRUE)</f>
        <v>0</v>
      </c>
      <c r="E44" s="319" t="str">
        <f>J44</f>
        <v>Rodič nepodal žádost o svěření dítěte do péče</v>
      </c>
      <c r="F44" s="287"/>
      <c r="G44" s="301"/>
      <c r="H44" s="301"/>
      <c r="I44" s="301"/>
      <c r="J44" s="301" t="s">
        <v>43</v>
      </c>
      <c r="K44" s="293"/>
      <c r="L44" s="318"/>
    </row>
    <row r="45" spans="2:12" s="110" customFormat="1" ht="14.25">
      <c r="B45" s="295"/>
      <c r="C45" s="287"/>
      <c r="D45" s="287"/>
      <c r="E45" s="287"/>
      <c r="F45" s="287"/>
      <c r="G45" s="301"/>
      <c r="H45" s="301"/>
      <c r="I45" s="301"/>
      <c r="J45" s="312"/>
      <c r="K45" s="293"/>
      <c r="L45" s="294"/>
    </row>
    <row r="46" spans="2:12" s="110" customFormat="1" ht="13.5">
      <c r="B46" s="295"/>
      <c r="C46" s="287"/>
      <c r="D46" s="287"/>
      <c r="E46" s="287"/>
      <c r="F46" s="288" t="str">
        <f>IF(COUNTIF(C51:C54,TRUE)&gt;0,"","x")</f>
        <v>x</v>
      </c>
      <c r="G46" s="337" t="s">
        <v>117</v>
      </c>
      <c r="H46" s="337"/>
      <c r="I46" s="337"/>
      <c r="J46" s="337"/>
      <c r="K46" s="337"/>
      <c r="L46" s="294"/>
    </row>
    <row r="47" spans="2:12" s="80" customFormat="1" ht="4.5">
      <c r="B47" s="286"/>
      <c r="C47" s="310"/>
      <c r="D47" s="310"/>
      <c r="E47" s="310"/>
      <c r="F47" s="310"/>
      <c r="G47" s="290"/>
      <c r="H47" s="291"/>
      <c r="I47" s="292"/>
      <c r="J47" s="299"/>
      <c r="K47" s="290"/>
      <c r="L47" s="294"/>
    </row>
    <row r="48" spans="2:12" s="202" customFormat="1" ht="14.25" customHeight="1">
      <c r="B48" s="320"/>
      <c r="C48" s="321"/>
      <c r="D48" s="321"/>
      <c r="E48" s="321"/>
      <c r="F48" s="321"/>
      <c r="G48" s="322"/>
      <c r="H48" s="323" t="s">
        <v>306</v>
      </c>
      <c r="I48" s="323"/>
      <c r="J48" s="322"/>
      <c r="K48" s="324"/>
      <c r="L48" s="325"/>
    </row>
    <row r="49" spans="2:12" s="202" customFormat="1" ht="14.25" customHeight="1">
      <c r="B49" s="320"/>
      <c r="C49" s="321"/>
      <c r="D49" s="321"/>
      <c r="E49" s="321"/>
      <c r="F49" s="321"/>
      <c r="G49" s="322"/>
      <c r="H49" s="323" t="s">
        <v>307</v>
      </c>
      <c r="I49" s="323"/>
      <c r="J49" s="322"/>
      <c r="K49" s="324"/>
      <c r="L49" s="325"/>
    </row>
    <row r="50" spans="2:12" s="80" customFormat="1" ht="4.5">
      <c r="B50" s="286"/>
      <c r="C50" s="310"/>
      <c r="D50" s="310"/>
      <c r="E50" s="310"/>
      <c r="F50" s="310"/>
      <c r="G50" s="290"/>
      <c r="H50" s="291"/>
      <c r="I50" s="292"/>
      <c r="J50" s="299"/>
      <c r="K50" s="290"/>
      <c r="L50" s="294"/>
    </row>
    <row r="51" spans="2:12" s="110" customFormat="1" ht="14.25">
      <c r="B51" s="295"/>
      <c r="C51" s="326"/>
      <c r="D51" s="313">
        <f>COUNTIF($C$51:C51,TRUE)</f>
        <v>0</v>
      </c>
      <c r="E51" s="327"/>
      <c r="F51" s="287"/>
      <c r="G51" s="301"/>
      <c r="H51" s="301"/>
      <c r="I51" s="328" t="s">
        <v>65</v>
      </c>
      <c r="J51" s="312"/>
      <c r="K51" s="293"/>
      <c r="L51" s="294"/>
    </row>
    <row r="52" spans="2:12" s="110" customFormat="1" ht="14.25">
      <c r="B52" s="295"/>
      <c r="C52" s="326"/>
      <c r="D52" s="313">
        <f>COUNTIF($C$51:C52,TRUE)</f>
        <v>0</v>
      </c>
      <c r="E52" s="327"/>
      <c r="F52" s="287"/>
      <c r="G52" s="301"/>
      <c r="H52" s="301"/>
      <c r="I52" s="328" t="s">
        <v>66</v>
      </c>
      <c r="J52" s="312"/>
      <c r="K52" s="293"/>
      <c r="L52" s="294"/>
    </row>
    <row r="53" spans="2:12" s="110" customFormat="1" ht="14.25">
      <c r="B53" s="295"/>
      <c r="C53" s="326"/>
      <c r="D53" s="313">
        <f>COUNTIF($C$51:C53,TRUE)</f>
        <v>0</v>
      </c>
      <c r="E53" s="327"/>
      <c r="F53" s="287"/>
      <c r="G53" s="301"/>
      <c r="H53" s="301"/>
      <c r="I53" s="328" t="s">
        <v>68</v>
      </c>
      <c r="J53" s="312"/>
      <c r="K53" s="293"/>
      <c r="L53" s="294"/>
    </row>
    <row r="54" spans="2:12" s="110" customFormat="1" ht="14.25">
      <c r="B54" s="295"/>
      <c r="C54" s="326" t="b">
        <v>0</v>
      </c>
      <c r="D54" s="313">
        <f>COUNTIF($C$51:C54,TRUE)</f>
        <v>0</v>
      </c>
      <c r="E54" s="327"/>
      <c r="F54" s="287"/>
      <c r="G54" s="301"/>
      <c r="H54" s="301"/>
      <c r="I54" s="328" t="s">
        <v>142</v>
      </c>
      <c r="J54" s="312"/>
      <c r="K54" s="293"/>
      <c r="L54" s="294"/>
    </row>
    <row r="55" spans="2:12" s="110" customFormat="1" ht="14.25">
      <c r="B55" s="295"/>
      <c r="C55" s="327"/>
      <c r="D55" s="327"/>
      <c r="E55" s="327"/>
      <c r="F55" s="287"/>
      <c r="G55" s="301"/>
      <c r="H55" s="301"/>
      <c r="I55" s="328"/>
      <c r="J55" s="312"/>
      <c r="K55" s="293"/>
      <c r="L55" s="294"/>
    </row>
    <row r="56" spans="2:12" s="110" customFormat="1" ht="13.5">
      <c r="B56" s="295"/>
      <c r="C56" s="287"/>
      <c r="D56" s="287"/>
      <c r="E56" s="287"/>
      <c r="F56" s="287"/>
      <c r="G56" s="301"/>
      <c r="H56" s="301"/>
      <c r="I56" s="301"/>
      <c r="J56" s="312"/>
      <c r="K56" s="293"/>
      <c r="L56" s="294"/>
    </row>
    <row r="57" spans="2:12" s="110" customFormat="1" ht="13.5">
      <c r="B57" s="295"/>
      <c r="C57" s="329"/>
      <c r="D57" s="329"/>
      <c r="E57" s="329"/>
      <c r="F57" s="329"/>
      <c r="G57" s="330" t="s">
        <v>48</v>
      </c>
      <c r="H57" s="301"/>
      <c r="I57" s="301"/>
      <c r="J57" s="312"/>
      <c r="K57" s="331" t="str">
        <f>K4</f>
        <v>Nejsou vyplněny všechny položky!</v>
      </c>
      <c r="L57" s="318"/>
    </row>
    <row r="58" spans="2:12" s="110" customFormat="1" ht="13.5">
      <c r="B58" s="332"/>
      <c r="C58" s="333"/>
      <c r="D58" s="333"/>
      <c r="E58" s="333"/>
      <c r="F58" s="333"/>
      <c r="G58" s="334"/>
      <c r="H58" s="334"/>
      <c r="I58" s="334"/>
      <c r="J58" s="334"/>
      <c r="K58" s="334"/>
      <c r="L58" s="335"/>
    </row>
  </sheetData>
  <sheetProtection sheet="1" insertHyperlinks="0" selectLockedCells="1" autoFilter="0" pivotTables="0"/>
  <mergeCells count="4">
    <mergeCell ref="H12:J12"/>
    <mergeCell ref="H8:J8"/>
    <mergeCell ref="H16:J16"/>
    <mergeCell ref="H20:J20"/>
  </mergeCells>
  <conditionalFormatting sqref="K42">
    <cfRule type="expression" priority="19" dxfId="26">
      <formula>$C$42=TRUE</formula>
    </cfRule>
  </conditionalFormatting>
  <dataValidations count="1">
    <dataValidation type="textLength" operator="lessThan" allowBlank="1" showInputMessage="1" showErrorMessage="1" error="Zkraťte prosím text (max. 250 znaků včetně mezer) - ve výstupním formuláři by se nezobrazil celý." sqref="K42">
      <formula1>251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2"/>
  <headerFooter>
    <oddFooter>&amp;C&amp;P/&amp;N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48"/>
  <sheetViews>
    <sheetView showRowColHeaders="0" zoomScalePageLayoutView="0" workbookViewId="0" topLeftCell="A1">
      <selection activeCell="M9" sqref="M9"/>
    </sheetView>
  </sheetViews>
  <sheetFormatPr defaultColWidth="14.421875" defaultRowHeight="15" customHeight="1"/>
  <cols>
    <col min="1" max="2" width="2.7109375" style="77" customWidth="1"/>
    <col min="3" max="3" width="2.7109375" style="111" customWidth="1"/>
    <col min="4" max="4" width="3.421875" style="111" customWidth="1"/>
    <col min="5" max="5" width="49.8515625" style="77" customWidth="1"/>
    <col min="6" max="6" width="11.140625" style="112" hidden="1" customWidth="1"/>
    <col min="7" max="7" width="8.140625" style="112" hidden="1" customWidth="1"/>
    <col min="8" max="9" width="8.140625" style="113" hidden="1" customWidth="1"/>
    <col min="10" max="12" width="13.140625" style="77" customWidth="1"/>
    <col min="13" max="13" width="42.421875" style="77" customWidth="1"/>
    <col min="14" max="14" width="2.7109375" style="77" customWidth="1"/>
    <col min="15" max="15" width="1.1484375" style="77" customWidth="1"/>
    <col min="16" max="16" width="16.140625" style="77" bestFit="1" customWidth="1"/>
    <col min="17" max="16384" width="14.421875" style="77" customWidth="1"/>
  </cols>
  <sheetData>
    <row r="2" spans="2:14" ht="15" customHeight="1">
      <c r="B2" s="270"/>
      <c r="C2" s="272"/>
      <c r="D2" s="272"/>
      <c r="E2" s="273"/>
      <c r="F2" s="274"/>
      <c r="G2" s="274"/>
      <c r="H2" s="339"/>
      <c r="I2" s="339"/>
      <c r="J2" s="273"/>
      <c r="K2" s="273"/>
      <c r="L2" s="273"/>
      <c r="M2" s="273"/>
      <c r="N2" s="276"/>
    </row>
    <row r="3" spans="2:15" ht="45">
      <c r="B3" s="277"/>
      <c r="C3" s="280" t="s">
        <v>77</v>
      </c>
      <c r="D3" s="280"/>
      <c r="E3" s="281"/>
      <c r="F3" s="282"/>
      <c r="G3" s="282"/>
      <c r="H3" s="279">
        <f>COUNTIF(H5:H48,"x")</f>
        <v>27</v>
      </c>
      <c r="I3" s="279">
        <f>COUNTIF(I5:I48,"x")</f>
        <v>0</v>
      </c>
      <c r="J3" s="281"/>
      <c r="K3" s="281"/>
      <c r="L3" s="281"/>
      <c r="M3" s="283" t="str">
        <f>IF((H3+I3)&gt;0,"Nejsou vyplněny všechny položky!","")</f>
        <v>Nejsou vyplněny všechny položky!</v>
      </c>
      <c r="N3" s="284"/>
      <c r="O3" s="78"/>
    </row>
    <row r="4" spans="2:15" s="80" customFormat="1" ht="10.5">
      <c r="B4" s="286"/>
      <c r="C4" s="289"/>
      <c r="D4" s="289"/>
      <c r="E4" s="340"/>
      <c r="F4" s="341"/>
      <c r="G4" s="342"/>
      <c r="H4" s="343"/>
      <c r="I4" s="343"/>
      <c r="J4" s="292"/>
      <c r="K4" s="292"/>
      <c r="L4" s="292"/>
      <c r="M4" s="344"/>
      <c r="N4" s="294"/>
      <c r="O4" s="79"/>
    </row>
    <row r="5" spans="2:15" ht="34.5">
      <c r="B5" s="277"/>
      <c r="C5" s="345"/>
      <c r="D5" s="345"/>
      <c r="E5" s="346"/>
      <c r="F5" s="347" t="s">
        <v>3</v>
      </c>
      <c r="G5" s="347" t="s">
        <v>76</v>
      </c>
      <c r="H5" s="348" t="s">
        <v>108</v>
      </c>
      <c r="I5" s="348" t="s">
        <v>109</v>
      </c>
      <c r="J5" s="349" t="s">
        <v>4</v>
      </c>
      <c r="K5" s="349" t="s">
        <v>5</v>
      </c>
      <c r="L5" s="349" t="s">
        <v>6</v>
      </c>
      <c r="M5" s="349" t="s">
        <v>7</v>
      </c>
      <c r="N5" s="284"/>
      <c r="O5" s="78"/>
    </row>
    <row r="6" spans="2:15" s="80" customFormat="1" ht="10.5">
      <c r="B6" s="286"/>
      <c r="C6" s="289"/>
      <c r="D6" s="289"/>
      <c r="E6" s="290"/>
      <c r="F6" s="341"/>
      <c r="G6" s="342"/>
      <c r="H6" s="343"/>
      <c r="I6" s="343"/>
      <c r="J6" s="299"/>
      <c r="K6" s="299"/>
      <c r="L6" s="299"/>
      <c r="M6" s="350"/>
      <c r="N6" s="351"/>
      <c r="O6" s="79"/>
    </row>
    <row r="7" spans="2:15" ht="15.75" customHeight="1">
      <c r="B7" s="277"/>
      <c r="C7" s="336" t="s">
        <v>12</v>
      </c>
      <c r="D7" s="336"/>
      <c r="E7" s="383"/>
      <c r="F7" s="384"/>
      <c r="G7" s="385"/>
      <c r="H7" s="386"/>
      <c r="I7" s="386"/>
      <c r="J7" s="387"/>
      <c r="K7" s="387"/>
      <c r="L7" s="387"/>
      <c r="M7" s="338" t="str">
        <f>IF(COUNTIF(H9:I11,"x")&gt;0,"Nejsou vyplněny všechny položky!","")</f>
        <v>Nejsou vyplněny všechny položky!</v>
      </c>
      <c r="N7" s="352"/>
      <c r="O7" s="78"/>
    </row>
    <row r="8" spans="2:15" s="80" customFormat="1" ht="4.5">
      <c r="B8" s="286"/>
      <c r="C8" s="289"/>
      <c r="D8" s="289"/>
      <c r="E8" s="290"/>
      <c r="F8" s="291"/>
      <c r="G8" s="353"/>
      <c r="H8" s="354"/>
      <c r="I8" s="354"/>
      <c r="J8" s="299"/>
      <c r="K8" s="299"/>
      <c r="L8" s="299"/>
      <c r="M8" s="350"/>
      <c r="N8" s="351"/>
      <c r="O8" s="79"/>
    </row>
    <row r="9" spans="2:16" ht="28.5">
      <c r="B9" s="277"/>
      <c r="C9" s="345"/>
      <c r="D9" s="355" t="s">
        <v>159</v>
      </c>
      <c r="E9" s="356" t="s">
        <v>16</v>
      </c>
      <c r="F9" s="357">
        <v>1</v>
      </c>
      <c r="G9" s="358"/>
      <c r="H9" s="359" t="str">
        <f>IF(G9="","x","")</f>
        <v>x</v>
      </c>
      <c r="I9" s="359">
        <f>IF(AND(G9=1,M9=""),"x","")</f>
      </c>
      <c r="J9" s="360"/>
      <c r="K9" s="361"/>
      <c r="L9" s="362"/>
      <c r="M9" s="363"/>
      <c r="N9" s="352"/>
      <c r="O9" s="78"/>
      <c r="P9" s="82">
        <f>IF(I9="x","doplňte STRUČNÉ zdůvodnění","")</f>
      </c>
    </row>
    <row r="10" spans="2:16" ht="15.75">
      <c r="B10" s="277"/>
      <c r="C10" s="345"/>
      <c r="D10" s="355" t="s">
        <v>160</v>
      </c>
      <c r="E10" s="356" t="s">
        <v>19</v>
      </c>
      <c r="F10" s="357">
        <v>2</v>
      </c>
      <c r="G10" s="358"/>
      <c r="H10" s="359" t="str">
        <f>IF(G10="","x","")</f>
        <v>x</v>
      </c>
      <c r="I10" s="359">
        <f>IF(AND(G10=1,M10=""),"x","")</f>
      </c>
      <c r="J10" s="360"/>
      <c r="K10" s="361"/>
      <c r="L10" s="362"/>
      <c r="M10" s="363"/>
      <c r="N10" s="352"/>
      <c r="O10" s="78"/>
      <c r="P10" s="82">
        <f>IF(I10="x","doplňte STRUČNÉ zdůvodnění","")</f>
      </c>
    </row>
    <row r="11" spans="2:16" ht="15.75">
      <c r="B11" s="277"/>
      <c r="C11" s="345"/>
      <c r="D11" s="355" t="s">
        <v>161</v>
      </c>
      <c r="E11" s="356" t="s">
        <v>22</v>
      </c>
      <c r="F11" s="357">
        <v>4</v>
      </c>
      <c r="G11" s="358"/>
      <c r="H11" s="359" t="str">
        <f>IF(G11="","x","")</f>
        <v>x</v>
      </c>
      <c r="I11" s="359">
        <f>IF(AND(G11=1,M11=""),"x","")</f>
      </c>
      <c r="J11" s="360"/>
      <c r="K11" s="361"/>
      <c r="L11" s="362"/>
      <c r="M11" s="363"/>
      <c r="N11" s="352"/>
      <c r="O11" s="78"/>
      <c r="P11" s="82">
        <f>IF(I11="x","doplňte STRUČNÉ zdůvodnění","")</f>
      </c>
    </row>
    <row r="12" spans="2:15" ht="15.75">
      <c r="B12" s="277"/>
      <c r="C12" s="345"/>
      <c r="D12" s="345"/>
      <c r="E12" s="364"/>
      <c r="F12" s="341"/>
      <c r="G12" s="365"/>
      <c r="H12" s="366"/>
      <c r="I12" s="366"/>
      <c r="J12" s="367"/>
      <c r="K12" s="367"/>
      <c r="L12" s="367"/>
      <c r="M12" s="368"/>
      <c r="N12" s="352"/>
      <c r="O12" s="78"/>
    </row>
    <row r="13" spans="2:15" ht="15.75" customHeight="1">
      <c r="B13" s="277"/>
      <c r="C13" s="336" t="s">
        <v>25</v>
      </c>
      <c r="D13" s="336"/>
      <c r="E13" s="383"/>
      <c r="F13" s="384"/>
      <c r="G13" s="385"/>
      <c r="H13" s="386"/>
      <c r="I13" s="386"/>
      <c r="J13" s="387"/>
      <c r="K13" s="387"/>
      <c r="L13" s="387"/>
      <c r="M13" s="338" t="str">
        <f>IF(COUNTIF(H15:I21,"x")&gt;0,"Nejsou vyplněny všechny položky!","")</f>
        <v>Nejsou vyplněny všechny položky!</v>
      </c>
      <c r="N13" s="352"/>
      <c r="O13" s="78"/>
    </row>
    <row r="14" spans="2:15" s="80" customFormat="1" ht="12">
      <c r="B14" s="286"/>
      <c r="C14" s="289"/>
      <c r="D14" s="289"/>
      <c r="E14" s="290"/>
      <c r="F14" s="291"/>
      <c r="G14" s="353"/>
      <c r="H14" s="354"/>
      <c r="I14" s="354"/>
      <c r="J14" s="299"/>
      <c r="K14" s="299"/>
      <c r="L14" s="299"/>
      <c r="M14" s="350"/>
      <c r="N14" s="352"/>
      <c r="O14" s="79"/>
    </row>
    <row r="15" spans="2:16" ht="28.5">
      <c r="B15" s="277"/>
      <c r="C15" s="345"/>
      <c r="D15" s="355" t="s">
        <v>162</v>
      </c>
      <c r="E15" s="356" t="s">
        <v>31</v>
      </c>
      <c r="F15" s="369">
        <v>4</v>
      </c>
      <c r="G15" s="370"/>
      <c r="H15" s="359" t="str">
        <f aca="true" t="shared" si="0" ref="H15:H21">IF(G15="","x","")</f>
        <v>x</v>
      </c>
      <c r="I15" s="359">
        <f aca="true" t="shared" si="1" ref="I15:I21">IF(AND(G15=1,M15=""),"x","")</f>
      </c>
      <c r="J15" s="360"/>
      <c r="K15" s="361"/>
      <c r="L15" s="362"/>
      <c r="M15" s="363"/>
      <c r="N15" s="352"/>
      <c r="O15" s="78"/>
      <c r="P15" s="82">
        <f aca="true" t="shared" si="2" ref="P15:P21">IF(I15="x","doplňte STRUČNÉ zdůvodnění","")</f>
      </c>
    </row>
    <row r="16" spans="2:16" ht="42.75">
      <c r="B16" s="277"/>
      <c r="C16" s="345"/>
      <c r="D16" s="355" t="s">
        <v>163</v>
      </c>
      <c r="E16" s="356" t="s">
        <v>37</v>
      </c>
      <c r="F16" s="369">
        <v>2</v>
      </c>
      <c r="G16" s="370"/>
      <c r="H16" s="359" t="str">
        <f t="shared" si="0"/>
        <v>x</v>
      </c>
      <c r="I16" s="359">
        <f t="shared" si="1"/>
      </c>
      <c r="J16" s="360"/>
      <c r="K16" s="361"/>
      <c r="L16" s="362"/>
      <c r="M16" s="363"/>
      <c r="N16" s="352"/>
      <c r="O16" s="78"/>
      <c r="P16" s="82">
        <f t="shared" si="2"/>
      </c>
    </row>
    <row r="17" spans="2:16" ht="28.5">
      <c r="B17" s="277"/>
      <c r="C17" s="345"/>
      <c r="D17" s="355" t="s">
        <v>164</v>
      </c>
      <c r="E17" s="356" t="s">
        <v>230</v>
      </c>
      <c r="F17" s="369">
        <v>3</v>
      </c>
      <c r="G17" s="370"/>
      <c r="H17" s="359" t="str">
        <f t="shared" si="0"/>
        <v>x</v>
      </c>
      <c r="I17" s="359">
        <f t="shared" si="1"/>
      </c>
      <c r="J17" s="360"/>
      <c r="K17" s="361"/>
      <c r="L17" s="362"/>
      <c r="M17" s="363"/>
      <c r="N17" s="352"/>
      <c r="O17" s="78"/>
      <c r="P17" s="82">
        <f t="shared" si="2"/>
      </c>
    </row>
    <row r="18" spans="2:16" ht="42.75">
      <c r="B18" s="277"/>
      <c r="C18" s="345"/>
      <c r="D18" s="355" t="s">
        <v>165</v>
      </c>
      <c r="E18" s="356" t="s">
        <v>40</v>
      </c>
      <c r="F18" s="369">
        <v>3</v>
      </c>
      <c r="G18" s="370"/>
      <c r="H18" s="359" t="str">
        <f t="shared" si="0"/>
        <v>x</v>
      </c>
      <c r="I18" s="359">
        <f t="shared" si="1"/>
      </c>
      <c r="J18" s="360"/>
      <c r="K18" s="361"/>
      <c r="L18" s="362"/>
      <c r="M18" s="363"/>
      <c r="N18" s="352"/>
      <c r="O18" s="78"/>
      <c r="P18" s="82">
        <f t="shared" si="2"/>
      </c>
    </row>
    <row r="19" spans="2:16" ht="15.75">
      <c r="B19" s="277"/>
      <c r="C19" s="345"/>
      <c r="D19" s="355" t="s">
        <v>166</v>
      </c>
      <c r="E19" s="356" t="s">
        <v>42</v>
      </c>
      <c r="F19" s="369" t="s">
        <v>33</v>
      </c>
      <c r="G19" s="370"/>
      <c r="H19" s="359" t="str">
        <f t="shared" si="0"/>
        <v>x</v>
      </c>
      <c r="I19" s="359">
        <f t="shared" si="1"/>
      </c>
      <c r="J19" s="360"/>
      <c r="K19" s="361"/>
      <c r="L19" s="362"/>
      <c r="M19" s="363"/>
      <c r="N19" s="352"/>
      <c r="O19" s="78"/>
      <c r="P19" s="82">
        <f t="shared" si="2"/>
      </c>
    </row>
    <row r="20" spans="2:16" ht="15.75">
      <c r="B20" s="277"/>
      <c r="C20" s="345"/>
      <c r="D20" s="355" t="s">
        <v>167</v>
      </c>
      <c r="E20" s="356" t="s">
        <v>45</v>
      </c>
      <c r="F20" s="369" t="s">
        <v>33</v>
      </c>
      <c r="G20" s="370"/>
      <c r="H20" s="359" t="str">
        <f t="shared" si="0"/>
        <v>x</v>
      </c>
      <c r="I20" s="359">
        <f t="shared" si="1"/>
      </c>
      <c r="J20" s="360"/>
      <c r="K20" s="361"/>
      <c r="L20" s="362"/>
      <c r="M20" s="363"/>
      <c r="N20" s="352"/>
      <c r="O20" s="78"/>
      <c r="P20" s="82">
        <f t="shared" si="2"/>
      </c>
    </row>
    <row r="21" spans="2:16" ht="28.5">
      <c r="B21" s="277"/>
      <c r="C21" s="345"/>
      <c r="D21" s="355" t="s">
        <v>168</v>
      </c>
      <c r="E21" s="356" t="s">
        <v>143</v>
      </c>
      <c r="F21" s="369">
        <v>3</v>
      </c>
      <c r="G21" s="370"/>
      <c r="H21" s="359" t="str">
        <f t="shared" si="0"/>
        <v>x</v>
      </c>
      <c r="I21" s="359">
        <f t="shared" si="1"/>
      </c>
      <c r="J21" s="360"/>
      <c r="K21" s="361"/>
      <c r="L21" s="362"/>
      <c r="M21" s="363"/>
      <c r="N21" s="352"/>
      <c r="O21" s="78"/>
      <c r="P21" s="82">
        <f t="shared" si="2"/>
      </c>
    </row>
    <row r="22" spans="2:15" ht="15">
      <c r="B22" s="277"/>
      <c r="C22" s="345"/>
      <c r="D22" s="345"/>
      <c r="E22" s="364"/>
      <c r="F22" s="341"/>
      <c r="G22" s="365"/>
      <c r="H22" s="366"/>
      <c r="I22" s="366"/>
      <c r="J22" s="367"/>
      <c r="K22" s="367"/>
      <c r="L22" s="367"/>
      <c r="M22" s="368"/>
      <c r="N22" s="352"/>
      <c r="O22" s="78"/>
    </row>
    <row r="23" spans="2:15" ht="15.75" customHeight="1">
      <c r="B23" s="277"/>
      <c r="C23" s="336" t="s">
        <v>119</v>
      </c>
      <c r="D23" s="336"/>
      <c r="E23" s="383"/>
      <c r="F23" s="384"/>
      <c r="G23" s="385"/>
      <c r="H23" s="386"/>
      <c r="I23" s="386"/>
      <c r="J23" s="387"/>
      <c r="K23" s="387"/>
      <c r="L23" s="387"/>
      <c r="M23" s="388" t="str">
        <f>IF(COUNTIF(H26:I29,"x")&gt;0,"Nejsou vyplněny všechny položky!","")</f>
        <v>Nejsou vyplněny všechny položky!</v>
      </c>
      <c r="N23" s="352"/>
      <c r="O23" s="78"/>
    </row>
    <row r="24" spans="2:15" ht="15.75" customHeight="1">
      <c r="B24" s="277"/>
      <c r="C24" s="336" t="s">
        <v>120</v>
      </c>
      <c r="D24" s="336"/>
      <c r="E24" s="383"/>
      <c r="F24" s="384"/>
      <c r="G24" s="385"/>
      <c r="H24" s="386"/>
      <c r="I24" s="386"/>
      <c r="J24" s="387"/>
      <c r="K24" s="387"/>
      <c r="L24" s="387"/>
      <c r="M24" s="388"/>
      <c r="N24" s="352"/>
      <c r="O24" s="78"/>
    </row>
    <row r="25" spans="2:15" s="80" customFormat="1" ht="12">
      <c r="B25" s="286"/>
      <c r="C25" s="289"/>
      <c r="D25" s="289"/>
      <c r="E25" s="290"/>
      <c r="F25" s="291"/>
      <c r="G25" s="353"/>
      <c r="H25" s="354"/>
      <c r="I25" s="354"/>
      <c r="J25" s="299"/>
      <c r="K25" s="299"/>
      <c r="L25" s="299"/>
      <c r="M25" s="350"/>
      <c r="N25" s="352"/>
      <c r="O25" s="79"/>
    </row>
    <row r="26" spans="2:16" ht="15.75">
      <c r="B26" s="277"/>
      <c r="C26" s="345"/>
      <c r="D26" s="355" t="s">
        <v>169</v>
      </c>
      <c r="E26" s="356" t="s">
        <v>49</v>
      </c>
      <c r="F26" s="369">
        <v>3</v>
      </c>
      <c r="G26" s="371"/>
      <c r="H26" s="359" t="str">
        <f>IF(G26="","x","")</f>
        <v>x</v>
      </c>
      <c r="I26" s="359">
        <f>IF(AND(G26=1,M26=""),"x","")</f>
      </c>
      <c r="J26" s="360"/>
      <c r="K26" s="361"/>
      <c r="L26" s="362"/>
      <c r="M26" s="363"/>
      <c r="N26" s="352"/>
      <c r="O26" s="78"/>
      <c r="P26" s="82">
        <f>IF(I26="x","doplňte STRUČNÉ zdůvodnění","")</f>
      </c>
    </row>
    <row r="27" spans="2:16" ht="28.5">
      <c r="B27" s="277"/>
      <c r="C27" s="345"/>
      <c r="D27" s="355" t="s">
        <v>170</v>
      </c>
      <c r="E27" s="356" t="s">
        <v>50</v>
      </c>
      <c r="F27" s="369">
        <v>4</v>
      </c>
      <c r="G27" s="371"/>
      <c r="H27" s="359" t="str">
        <f>IF(G27="","x","")</f>
        <v>x</v>
      </c>
      <c r="I27" s="359">
        <f>IF(AND(G27=1,M27=""),"x","")</f>
      </c>
      <c r="J27" s="360"/>
      <c r="K27" s="361"/>
      <c r="L27" s="362"/>
      <c r="M27" s="363"/>
      <c r="N27" s="352"/>
      <c r="O27" s="78"/>
      <c r="P27" s="82">
        <f>IF(I27="x","doplňte STRUČNÉ zdůvodnění","")</f>
      </c>
    </row>
    <row r="28" spans="2:16" ht="28.5">
      <c r="B28" s="277"/>
      <c r="C28" s="345"/>
      <c r="D28" s="355" t="s">
        <v>171</v>
      </c>
      <c r="E28" s="356" t="s">
        <v>52</v>
      </c>
      <c r="F28" s="369">
        <v>4</v>
      </c>
      <c r="G28" s="371"/>
      <c r="H28" s="359" t="str">
        <f>IF(G28="","x","")</f>
        <v>x</v>
      </c>
      <c r="I28" s="359">
        <f>IF(AND(G28=1,M28=""),"x","")</f>
      </c>
      <c r="J28" s="360"/>
      <c r="K28" s="361"/>
      <c r="L28" s="362"/>
      <c r="M28" s="363"/>
      <c r="N28" s="352"/>
      <c r="O28" s="78"/>
      <c r="P28" s="82">
        <f>IF(I28="x","doplňte STRUČNÉ zdůvodnění","")</f>
      </c>
    </row>
    <row r="29" spans="2:16" ht="28.5">
      <c r="B29" s="277"/>
      <c r="C29" s="345"/>
      <c r="D29" s="355" t="s">
        <v>172</v>
      </c>
      <c r="E29" s="356" t="s">
        <v>125</v>
      </c>
      <c r="F29" s="369">
        <v>3</v>
      </c>
      <c r="G29" s="371"/>
      <c r="H29" s="359" t="str">
        <f>IF(G29="","x","")</f>
        <v>x</v>
      </c>
      <c r="I29" s="359">
        <f>IF(AND(G29=1,M29=""),"x","")</f>
      </c>
      <c r="J29" s="360"/>
      <c r="K29" s="361"/>
      <c r="L29" s="362"/>
      <c r="M29" s="363"/>
      <c r="N29" s="352"/>
      <c r="O29" s="78"/>
      <c r="P29" s="82">
        <f>IF(I29="x","doplňte STRUČNÉ zdůvodnění","")</f>
      </c>
    </row>
    <row r="30" spans="2:15" ht="15.75">
      <c r="B30" s="277"/>
      <c r="C30" s="345"/>
      <c r="D30" s="345"/>
      <c r="E30" s="364"/>
      <c r="F30" s="341"/>
      <c r="G30" s="365"/>
      <c r="H30" s="366"/>
      <c r="I30" s="366"/>
      <c r="J30" s="367"/>
      <c r="K30" s="367"/>
      <c r="L30" s="367"/>
      <c r="M30" s="368"/>
      <c r="N30" s="352"/>
      <c r="O30" s="78"/>
    </row>
    <row r="31" spans="2:15" ht="15.75" customHeight="1">
      <c r="B31" s="277"/>
      <c r="C31" s="336" t="s">
        <v>54</v>
      </c>
      <c r="D31" s="336"/>
      <c r="E31" s="383"/>
      <c r="F31" s="384"/>
      <c r="G31" s="385"/>
      <c r="H31" s="386"/>
      <c r="I31" s="386"/>
      <c r="J31" s="387"/>
      <c r="K31" s="387"/>
      <c r="L31" s="387"/>
      <c r="M31" s="338" t="str">
        <f>IF(COUNTIF(H33:I45,"x")&gt;0,"Nejsou vyplněny všechny položky!","")</f>
        <v>Nejsou vyplněny všechny položky!</v>
      </c>
      <c r="N31" s="352"/>
      <c r="O31" s="78"/>
    </row>
    <row r="32" spans="2:15" s="80" customFormat="1" ht="12">
      <c r="B32" s="286"/>
      <c r="C32" s="289"/>
      <c r="D32" s="289"/>
      <c r="E32" s="290"/>
      <c r="F32" s="291"/>
      <c r="G32" s="353"/>
      <c r="H32" s="354"/>
      <c r="I32" s="354"/>
      <c r="J32" s="299"/>
      <c r="K32" s="299"/>
      <c r="L32" s="299"/>
      <c r="M32" s="350"/>
      <c r="N32" s="352"/>
      <c r="O32" s="79"/>
    </row>
    <row r="33" spans="2:16" ht="28.5">
      <c r="B33" s="277"/>
      <c r="C33" s="345"/>
      <c r="D33" s="355" t="s">
        <v>173</v>
      </c>
      <c r="E33" s="356" t="s">
        <v>58</v>
      </c>
      <c r="F33" s="369">
        <v>4</v>
      </c>
      <c r="G33" s="371"/>
      <c r="H33" s="359" t="str">
        <f aca="true" t="shared" si="3" ref="H33:H45">IF(G33="","x","")</f>
        <v>x</v>
      </c>
      <c r="I33" s="359">
        <f aca="true" t="shared" si="4" ref="I33:I45">IF(AND(G33=1,M33=""),"x","")</f>
      </c>
      <c r="J33" s="360"/>
      <c r="K33" s="361"/>
      <c r="L33" s="362"/>
      <c r="M33" s="363"/>
      <c r="N33" s="352"/>
      <c r="O33" s="78"/>
      <c r="P33" s="82">
        <f aca="true" t="shared" si="5" ref="P33:P45">IF(I33="x","doplňte STRUČNÉ zdůvodnění","")</f>
      </c>
    </row>
    <row r="34" spans="2:16" ht="28.5">
      <c r="B34" s="277"/>
      <c r="C34" s="345"/>
      <c r="D34" s="355" t="s">
        <v>174</v>
      </c>
      <c r="E34" s="356" t="s">
        <v>232</v>
      </c>
      <c r="F34" s="369">
        <v>1</v>
      </c>
      <c r="G34" s="371"/>
      <c r="H34" s="359" t="str">
        <f t="shared" si="3"/>
        <v>x</v>
      </c>
      <c r="I34" s="359">
        <f t="shared" si="4"/>
      </c>
      <c r="J34" s="360"/>
      <c r="K34" s="361"/>
      <c r="L34" s="362"/>
      <c r="M34" s="363"/>
      <c r="N34" s="352"/>
      <c r="O34" s="78"/>
      <c r="P34" s="82">
        <f t="shared" si="5"/>
      </c>
    </row>
    <row r="35" spans="2:16" ht="28.5">
      <c r="B35" s="277"/>
      <c r="C35" s="345"/>
      <c r="D35" s="355" t="s">
        <v>175</v>
      </c>
      <c r="E35" s="356" t="s">
        <v>126</v>
      </c>
      <c r="F35" s="372">
        <v>4</v>
      </c>
      <c r="G35" s="371"/>
      <c r="H35" s="359" t="str">
        <f t="shared" si="3"/>
        <v>x</v>
      </c>
      <c r="I35" s="359">
        <f t="shared" si="4"/>
      </c>
      <c r="J35" s="360"/>
      <c r="K35" s="361"/>
      <c r="L35" s="362"/>
      <c r="M35" s="363"/>
      <c r="N35" s="352"/>
      <c r="O35" s="78"/>
      <c r="P35" s="82">
        <f t="shared" si="5"/>
      </c>
    </row>
    <row r="36" spans="2:16" ht="42.75">
      <c r="B36" s="277"/>
      <c r="C36" s="345"/>
      <c r="D36" s="355" t="s">
        <v>176</v>
      </c>
      <c r="E36" s="356" t="s">
        <v>144</v>
      </c>
      <c r="F36" s="369">
        <v>2</v>
      </c>
      <c r="G36" s="371"/>
      <c r="H36" s="359" t="str">
        <f t="shared" si="3"/>
        <v>x</v>
      </c>
      <c r="I36" s="359">
        <f t="shared" si="4"/>
      </c>
      <c r="J36" s="360"/>
      <c r="K36" s="361"/>
      <c r="L36" s="362"/>
      <c r="M36" s="363"/>
      <c r="N36" s="352"/>
      <c r="O36" s="78"/>
      <c r="P36" s="82">
        <f t="shared" si="5"/>
      </c>
    </row>
    <row r="37" spans="2:16" ht="28.5">
      <c r="B37" s="277"/>
      <c r="C37" s="345"/>
      <c r="D37" s="355" t="s">
        <v>177</v>
      </c>
      <c r="E37" s="356" t="s">
        <v>145</v>
      </c>
      <c r="F37" s="369">
        <v>2</v>
      </c>
      <c r="G37" s="371"/>
      <c r="H37" s="359" t="str">
        <f t="shared" si="3"/>
        <v>x</v>
      </c>
      <c r="I37" s="359">
        <f t="shared" si="4"/>
      </c>
      <c r="J37" s="360"/>
      <c r="K37" s="361"/>
      <c r="L37" s="362"/>
      <c r="M37" s="363"/>
      <c r="N37" s="352"/>
      <c r="O37" s="78"/>
      <c r="P37" s="82">
        <f t="shared" si="5"/>
      </c>
    </row>
    <row r="38" spans="2:16" ht="28.5">
      <c r="B38" s="277"/>
      <c r="C38" s="345"/>
      <c r="D38" s="355" t="s">
        <v>178</v>
      </c>
      <c r="E38" s="356" t="s">
        <v>146</v>
      </c>
      <c r="F38" s="369" t="s">
        <v>33</v>
      </c>
      <c r="G38" s="371"/>
      <c r="H38" s="359" t="str">
        <f t="shared" si="3"/>
        <v>x</v>
      </c>
      <c r="I38" s="359">
        <f t="shared" si="4"/>
      </c>
      <c r="J38" s="360"/>
      <c r="K38" s="361"/>
      <c r="L38" s="362"/>
      <c r="M38" s="363"/>
      <c r="N38" s="352"/>
      <c r="O38" s="78"/>
      <c r="P38" s="82">
        <f t="shared" si="5"/>
      </c>
    </row>
    <row r="39" spans="2:16" ht="28.5">
      <c r="B39" s="277"/>
      <c r="C39" s="345"/>
      <c r="D39" s="355" t="s">
        <v>179</v>
      </c>
      <c r="E39" s="356" t="s">
        <v>147</v>
      </c>
      <c r="F39" s="369" t="s">
        <v>33</v>
      </c>
      <c r="G39" s="371"/>
      <c r="H39" s="359" t="str">
        <f t="shared" si="3"/>
        <v>x</v>
      </c>
      <c r="I39" s="359">
        <f t="shared" si="4"/>
      </c>
      <c r="J39" s="360"/>
      <c r="K39" s="361"/>
      <c r="L39" s="362"/>
      <c r="M39" s="363"/>
      <c r="N39" s="352"/>
      <c r="O39" s="78"/>
      <c r="P39" s="82">
        <f t="shared" si="5"/>
      </c>
    </row>
    <row r="40" spans="2:16" ht="28.5">
      <c r="B40" s="277"/>
      <c r="C40" s="345"/>
      <c r="D40" s="355" t="s">
        <v>180</v>
      </c>
      <c r="E40" s="356" t="s">
        <v>59</v>
      </c>
      <c r="F40" s="369">
        <v>2</v>
      </c>
      <c r="G40" s="371"/>
      <c r="H40" s="359" t="str">
        <f t="shared" si="3"/>
        <v>x</v>
      </c>
      <c r="I40" s="359">
        <f t="shared" si="4"/>
      </c>
      <c r="J40" s="360"/>
      <c r="K40" s="361"/>
      <c r="L40" s="362"/>
      <c r="M40" s="363"/>
      <c r="N40" s="352"/>
      <c r="O40" s="78"/>
      <c r="P40" s="82">
        <f t="shared" si="5"/>
      </c>
    </row>
    <row r="41" spans="2:16" ht="42.75">
      <c r="B41" s="277"/>
      <c r="C41" s="345"/>
      <c r="D41" s="355" t="s">
        <v>181</v>
      </c>
      <c r="E41" s="356" t="s">
        <v>127</v>
      </c>
      <c r="F41" s="369">
        <v>3</v>
      </c>
      <c r="G41" s="371"/>
      <c r="H41" s="359" t="str">
        <f t="shared" si="3"/>
        <v>x</v>
      </c>
      <c r="I41" s="359">
        <f t="shared" si="4"/>
      </c>
      <c r="J41" s="360"/>
      <c r="K41" s="361"/>
      <c r="L41" s="362"/>
      <c r="M41" s="363"/>
      <c r="N41" s="352"/>
      <c r="O41" s="78"/>
      <c r="P41" s="82">
        <f t="shared" si="5"/>
      </c>
    </row>
    <row r="42" spans="2:16" ht="42.75">
      <c r="B42" s="277"/>
      <c r="C42" s="345"/>
      <c r="D42" s="355" t="s">
        <v>182</v>
      </c>
      <c r="E42" s="356" t="s">
        <v>60</v>
      </c>
      <c r="F42" s="369">
        <v>1</v>
      </c>
      <c r="G42" s="371"/>
      <c r="H42" s="359" t="str">
        <f t="shared" si="3"/>
        <v>x</v>
      </c>
      <c r="I42" s="359">
        <f t="shared" si="4"/>
      </c>
      <c r="J42" s="360"/>
      <c r="K42" s="361"/>
      <c r="L42" s="362"/>
      <c r="M42" s="363"/>
      <c r="N42" s="352"/>
      <c r="O42" s="78"/>
      <c r="P42" s="82">
        <f t="shared" si="5"/>
      </c>
    </row>
    <row r="43" spans="2:16" ht="28.5">
      <c r="B43" s="277"/>
      <c r="C43" s="345"/>
      <c r="D43" s="355" t="s">
        <v>183</v>
      </c>
      <c r="E43" s="356" t="s">
        <v>229</v>
      </c>
      <c r="F43" s="369" t="s">
        <v>33</v>
      </c>
      <c r="G43" s="371"/>
      <c r="H43" s="359" t="str">
        <f t="shared" si="3"/>
        <v>x</v>
      </c>
      <c r="I43" s="359">
        <f t="shared" si="4"/>
      </c>
      <c r="J43" s="360"/>
      <c r="K43" s="361"/>
      <c r="L43" s="362"/>
      <c r="M43" s="363"/>
      <c r="N43" s="352"/>
      <c r="O43" s="78"/>
      <c r="P43" s="82">
        <f t="shared" si="5"/>
      </c>
    </row>
    <row r="44" spans="2:16" ht="15.75">
      <c r="B44" s="277"/>
      <c r="C44" s="345"/>
      <c r="D44" s="355" t="s">
        <v>184</v>
      </c>
      <c r="E44" s="356" t="s">
        <v>231</v>
      </c>
      <c r="F44" s="369">
        <v>2</v>
      </c>
      <c r="G44" s="371"/>
      <c r="H44" s="359" t="str">
        <f t="shared" si="3"/>
        <v>x</v>
      </c>
      <c r="I44" s="359">
        <f t="shared" si="4"/>
      </c>
      <c r="J44" s="360"/>
      <c r="K44" s="361"/>
      <c r="L44" s="362"/>
      <c r="M44" s="363"/>
      <c r="N44" s="352"/>
      <c r="O44" s="78"/>
      <c r="P44" s="82">
        <f t="shared" si="5"/>
      </c>
    </row>
    <row r="45" spans="2:16" ht="28.5">
      <c r="B45" s="277"/>
      <c r="C45" s="345"/>
      <c r="D45" s="355" t="s">
        <v>185</v>
      </c>
      <c r="E45" s="356" t="s">
        <v>61</v>
      </c>
      <c r="F45" s="369">
        <v>2</v>
      </c>
      <c r="G45" s="371"/>
      <c r="H45" s="359" t="str">
        <f t="shared" si="3"/>
        <v>x</v>
      </c>
      <c r="I45" s="359">
        <f t="shared" si="4"/>
      </c>
      <c r="J45" s="360"/>
      <c r="K45" s="361"/>
      <c r="L45" s="362"/>
      <c r="M45" s="363"/>
      <c r="N45" s="352"/>
      <c r="O45" s="78"/>
      <c r="P45" s="82">
        <f t="shared" si="5"/>
      </c>
    </row>
    <row r="46" spans="2:15" ht="12.75">
      <c r="B46" s="277"/>
      <c r="C46" s="345"/>
      <c r="D46" s="345"/>
      <c r="E46" s="373"/>
      <c r="F46" s="341"/>
      <c r="G46" s="374"/>
      <c r="H46" s="366"/>
      <c r="I46" s="366"/>
      <c r="J46" s="375"/>
      <c r="K46" s="375"/>
      <c r="L46" s="375"/>
      <c r="M46" s="376"/>
      <c r="N46" s="352"/>
      <c r="O46" s="84"/>
    </row>
    <row r="47" spans="2:15" ht="13.5">
      <c r="B47" s="277"/>
      <c r="C47" s="345"/>
      <c r="D47" s="345"/>
      <c r="E47" s="373"/>
      <c r="F47" s="341"/>
      <c r="G47" s="374"/>
      <c r="H47" s="366"/>
      <c r="I47" s="366"/>
      <c r="J47" s="375"/>
      <c r="K47" s="375"/>
      <c r="L47" s="375"/>
      <c r="M47" s="331" t="str">
        <f>M3</f>
        <v>Nejsou vyplněny všechny položky!</v>
      </c>
      <c r="N47" s="352"/>
      <c r="O47" s="84"/>
    </row>
    <row r="48" spans="2:15" ht="13.5">
      <c r="B48" s="377"/>
      <c r="C48" s="378"/>
      <c r="D48" s="378"/>
      <c r="E48" s="379"/>
      <c r="F48" s="380"/>
      <c r="G48" s="380"/>
      <c r="H48" s="381"/>
      <c r="I48" s="381"/>
      <c r="J48" s="379"/>
      <c r="K48" s="379"/>
      <c r="L48" s="379"/>
      <c r="M48" s="379"/>
      <c r="N48" s="382"/>
      <c r="O48" s="78"/>
    </row>
  </sheetData>
  <sheetProtection sheet="1" insertHyperlinks="0" selectLockedCells="1" autoFilter="0" pivotTables="0"/>
  <mergeCells count="1">
    <mergeCell ref="M23:M24"/>
  </mergeCells>
  <conditionalFormatting sqref="M9:M11">
    <cfRule type="expression" priority="18" dxfId="26">
      <formula>G9=1</formula>
    </cfRule>
  </conditionalFormatting>
  <conditionalFormatting sqref="M10:M11">
    <cfRule type="expression" priority="17" dxfId="26">
      <formula>G10=1</formula>
    </cfRule>
  </conditionalFormatting>
  <conditionalFormatting sqref="M15:M21">
    <cfRule type="expression" priority="3" dxfId="26">
      <formula>G15=1</formula>
    </cfRule>
  </conditionalFormatting>
  <conditionalFormatting sqref="M26:M29">
    <cfRule type="expression" priority="2" dxfId="26">
      <formula>G26=1</formula>
    </cfRule>
  </conditionalFormatting>
  <conditionalFormatting sqref="M33:M45">
    <cfRule type="expression" priority="1" dxfId="26">
      <formula>G33=1</formula>
    </cfRule>
  </conditionalFormatting>
  <dataValidations count="3">
    <dataValidation type="list" allowBlank="1" showInputMessage="1" showErrorMessage="1" prompt="Zadej jedno z 1,2,3,4,S" sqref="F9:F11 F15:F21 F33:F47 F26:F29">
      <formula1>"1,2,3,4,S"</formula1>
    </dataValidation>
    <dataValidation allowBlank="1" showErrorMessage="1" sqref="F30:F32 F6:F8 F12:F14 F22:F23 F25"/>
    <dataValidation type="textLength" operator="lessThan" allowBlank="1" showInputMessage="1" showErrorMessage="1" error="Zkraťte prosím text (max. 300 znaků včetně mezer) - ve výstupním formuláři by se nezobrazil celý." sqref="M9:M11 M15:M21 M26:M29 M33:M45">
      <formula1>300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0" r:id="rId2"/>
  <headerFooter>
    <oddFooter>&amp;C&amp;P/&amp;N</oddFooter>
  </headerFooter>
  <ignoredErrors>
    <ignoredError sqref="M3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58"/>
  <sheetViews>
    <sheetView showRowColHeaders="0" zoomScalePageLayoutView="0" workbookViewId="0" topLeftCell="A1">
      <selection activeCell="M9" sqref="M9"/>
    </sheetView>
  </sheetViews>
  <sheetFormatPr defaultColWidth="14.421875" defaultRowHeight="15" customHeight="1"/>
  <cols>
    <col min="1" max="2" width="2.7109375" style="77" customWidth="1"/>
    <col min="3" max="3" width="2.7109375" style="111" customWidth="1"/>
    <col min="4" max="4" width="3.421875" style="111" bestFit="1" customWidth="1"/>
    <col min="5" max="5" width="49.8515625" style="77" customWidth="1"/>
    <col min="6" max="6" width="11.140625" style="112" hidden="1" customWidth="1"/>
    <col min="7" max="9" width="8.140625" style="112" hidden="1" customWidth="1"/>
    <col min="10" max="12" width="13.140625" style="77" customWidth="1"/>
    <col min="13" max="13" width="42.421875" style="77" customWidth="1"/>
    <col min="14" max="14" width="2.7109375" style="77" customWidth="1"/>
    <col min="15" max="15" width="1.1484375" style="77" customWidth="1"/>
    <col min="16" max="16" width="15.140625" style="77" bestFit="1" customWidth="1"/>
    <col min="17" max="16384" width="14.421875" style="77" customWidth="1"/>
  </cols>
  <sheetData>
    <row r="2" spans="2:14" ht="15" customHeight="1">
      <c r="B2" s="270"/>
      <c r="C2" s="272"/>
      <c r="D2" s="272"/>
      <c r="E2" s="273"/>
      <c r="F2" s="274"/>
      <c r="G2" s="274"/>
      <c r="H2" s="274"/>
      <c r="I2" s="274"/>
      <c r="J2" s="273"/>
      <c r="K2" s="273"/>
      <c r="L2" s="273"/>
      <c r="M2" s="273"/>
      <c r="N2" s="276"/>
    </row>
    <row r="3" spans="2:15" ht="45">
      <c r="B3" s="277"/>
      <c r="C3" s="280" t="s">
        <v>1</v>
      </c>
      <c r="D3" s="280"/>
      <c r="E3" s="281"/>
      <c r="F3" s="282"/>
      <c r="G3" s="282"/>
      <c r="H3" s="279">
        <f>COUNTIF(H5:H58,"x")</f>
        <v>33</v>
      </c>
      <c r="I3" s="279">
        <f>COUNTIF(I5:I58,"x")</f>
        <v>0</v>
      </c>
      <c r="J3" s="281"/>
      <c r="K3" s="281"/>
      <c r="L3" s="281"/>
      <c r="M3" s="283" t="str">
        <f>IF((H3+I3)&gt;0,"Nejsou vyplněny všechny položky!","")</f>
        <v>Nejsou vyplněny všechny položky!</v>
      </c>
      <c r="N3" s="284"/>
      <c r="O3" s="78"/>
    </row>
    <row r="4" spans="2:15" s="80" customFormat="1" ht="10.5">
      <c r="B4" s="286"/>
      <c r="C4" s="289"/>
      <c r="D4" s="289"/>
      <c r="E4" s="340"/>
      <c r="F4" s="341"/>
      <c r="G4" s="342"/>
      <c r="H4" s="342"/>
      <c r="I4" s="342"/>
      <c r="J4" s="292"/>
      <c r="K4" s="292"/>
      <c r="L4" s="292"/>
      <c r="M4" s="344"/>
      <c r="N4" s="294"/>
      <c r="O4" s="79"/>
    </row>
    <row r="5" spans="2:15" ht="34.5">
      <c r="B5" s="277"/>
      <c r="C5" s="345"/>
      <c r="D5" s="345"/>
      <c r="E5" s="346"/>
      <c r="F5" s="347" t="s">
        <v>3</v>
      </c>
      <c r="G5" s="347" t="s">
        <v>76</v>
      </c>
      <c r="H5" s="348" t="s">
        <v>108</v>
      </c>
      <c r="I5" s="348" t="s">
        <v>109</v>
      </c>
      <c r="J5" s="349" t="s">
        <v>4</v>
      </c>
      <c r="K5" s="349" t="s">
        <v>5</v>
      </c>
      <c r="L5" s="349" t="s">
        <v>6</v>
      </c>
      <c r="M5" s="349" t="s">
        <v>7</v>
      </c>
      <c r="N5" s="284"/>
      <c r="O5" s="78"/>
    </row>
    <row r="6" spans="2:15" s="80" customFormat="1" ht="10.5">
      <c r="B6" s="286"/>
      <c r="C6" s="289"/>
      <c r="D6" s="289"/>
      <c r="E6" s="290"/>
      <c r="F6" s="341"/>
      <c r="G6" s="342"/>
      <c r="H6" s="342"/>
      <c r="I6" s="342"/>
      <c r="J6" s="299"/>
      <c r="K6" s="299"/>
      <c r="L6" s="299"/>
      <c r="M6" s="350"/>
      <c r="N6" s="351"/>
      <c r="O6" s="79"/>
    </row>
    <row r="7" spans="2:15" ht="15.75" customHeight="1">
      <c r="B7" s="277"/>
      <c r="C7" s="336" t="s">
        <v>8</v>
      </c>
      <c r="D7" s="336"/>
      <c r="E7" s="383"/>
      <c r="F7" s="384"/>
      <c r="G7" s="384"/>
      <c r="H7" s="384"/>
      <c r="I7" s="384"/>
      <c r="J7" s="387"/>
      <c r="K7" s="387"/>
      <c r="L7" s="387"/>
      <c r="M7" s="338" t="str">
        <f>IF(COUNTIF(H9:I10,"x")&gt;0,"Nejsou vyplněny všechny položky!","")</f>
        <v>Nejsou vyplněny všechny položky!</v>
      </c>
      <c r="N7" s="352"/>
      <c r="O7" s="78"/>
    </row>
    <row r="8" spans="2:16" s="80" customFormat="1" ht="4.5">
      <c r="B8" s="286"/>
      <c r="C8" s="289"/>
      <c r="D8" s="289"/>
      <c r="E8" s="290"/>
      <c r="F8" s="291"/>
      <c r="G8" s="292"/>
      <c r="H8" s="292"/>
      <c r="I8" s="292"/>
      <c r="J8" s="299"/>
      <c r="K8" s="299"/>
      <c r="L8" s="299"/>
      <c r="M8" s="350"/>
      <c r="N8" s="351"/>
      <c r="O8" s="79"/>
      <c r="P8" s="83"/>
    </row>
    <row r="9" spans="2:16" ht="42.75">
      <c r="B9" s="277"/>
      <c r="C9" s="345"/>
      <c r="D9" s="355" t="s">
        <v>186</v>
      </c>
      <c r="E9" s="356" t="s">
        <v>11</v>
      </c>
      <c r="F9" s="357">
        <v>4</v>
      </c>
      <c r="G9" s="358"/>
      <c r="H9" s="359" t="str">
        <f>IF(G9="","x","")</f>
        <v>x</v>
      </c>
      <c r="I9" s="359">
        <f>IF(AND(G9=1,M9=""),"x","")</f>
      </c>
      <c r="J9" s="360"/>
      <c r="K9" s="361"/>
      <c r="L9" s="362"/>
      <c r="M9" s="363"/>
      <c r="N9" s="352"/>
      <c r="O9" s="78"/>
      <c r="P9" s="82">
        <f>IF(I9="x","doplňte STRUČNÉ zdůvodnění","")</f>
      </c>
    </row>
    <row r="10" spans="2:16" ht="42.75">
      <c r="B10" s="277"/>
      <c r="C10" s="345"/>
      <c r="D10" s="355" t="s">
        <v>187</v>
      </c>
      <c r="E10" s="356" t="s">
        <v>18</v>
      </c>
      <c r="F10" s="357">
        <v>4</v>
      </c>
      <c r="G10" s="358"/>
      <c r="H10" s="359" t="str">
        <f>IF(G10="","x","")</f>
        <v>x</v>
      </c>
      <c r="I10" s="359">
        <f>IF(AND(G10=1,M10=""),"x","")</f>
      </c>
      <c r="J10" s="360"/>
      <c r="K10" s="361"/>
      <c r="L10" s="362"/>
      <c r="M10" s="363"/>
      <c r="N10" s="352"/>
      <c r="O10" s="78"/>
      <c r="P10" s="82">
        <f>IF(I10="x","doplňte STRUČNÉ zdůvodnění","")</f>
      </c>
    </row>
    <row r="11" spans="2:16" ht="15.75">
      <c r="B11" s="277"/>
      <c r="C11" s="345"/>
      <c r="D11" s="345"/>
      <c r="E11" s="364"/>
      <c r="F11" s="341"/>
      <c r="G11" s="374"/>
      <c r="H11" s="374"/>
      <c r="I11" s="374"/>
      <c r="J11" s="367"/>
      <c r="K11" s="367"/>
      <c r="L11" s="367"/>
      <c r="M11" s="368"/>
      <c r="N11" s="352"/>
      <c r="O11" s="78"/>
      <c r="P11" s="82"/>
    </row>
    <row r="12" spans="2:15" ht="15.75" customHeight="1">
      <c r="B12" s="277"/>
      <c r="C12" s="336" t="s">
        <v>156</v>
      </c>
      <c r="D12" s="336"/>
      <c r="E12" s="383"/>
      <c r="F12" s="384"/>
      <c r="G12" s="384"/>
      <c r="H12" s="384"/>
      <c r="I12" s="384"/>
      <c r="J12" s="387"/>
      <c r="K12" s="387"/>
      <c r="L12" s="387"/>
      <c r="M12" s="388" t="str">
        <f>IF(COUNTIF(H15:I22,"x")&gt;0,"Nejsou vyplněny všechny položky!","")</f>
        <v>Nejsou vyplněny všechny položky!</v>
      </c>
      <c r="N12" s="352"/>
      <c r="O12" s="78"/>
    </row>
    <row r="13" spans="2:15" ht="15.75" customHeight="1">
      <c r="B13" s="277"/>
      <c r="C13" s="336" t="s">
        <v>121</v>
      </c>
      <c r="D13" s="336"/>
      <c r="E13" s="383"/>
      <c r="F13" s="384"/>
      <c r="G13" s="384"/>
      <c r="H13" s="384"/>
      <c r="I13" s="384"/>
      <c r="J13" s="387"/>
      <c r="K13" s="387"/>
      <c r="L13" s="387"/>
      <c r="M13" s="388"/>
      <c r="N13" s="352"/>
      <c r="O13" s="78"/>
    </row>
    <row r="14" spans="2:16" s="80" customFormat="1" ht="12">
      <c r="B14" s="286"/>
      <c r="C14" s="289"/>
      <c r="D14" s="289"/>
      <c r="E14" s="290"/>
      <c r="F14" s="291"/>
      <c r="G14" s="292"/>
      <c r="H14" s="292"/>
      <c r="I14" s="292"/>
      <c r="J14" s="299"/>
      <c r="K14" s="299"/>
      <c r="L14" s="299"/>
      <c r="M14" s="350"/>
      <c r="N14" s="352"/>
      <c r="O14" s="79"/>
      <c r="P14" s="83"/>
    </row>
    <row r="15" spans="2:16" ht="42.75">
      <c r="B15" s="277"/>
      <c r="C15" s="345"/>
      <c r="D15" s="355" t="s">
        <v>188</v>
      </c>
      <c r="E15" s="356" t="s">
        <v>24</v>
      </c>
      <c r="F15" s="369">
        <v>2</v>
      </c>
      <c r="G15" s="370"/>
      <c r="H15" s="359" t="str">
        <f aca="true" t="shared" si="0" ref="H15:H22">IF(G15="","x","")</f>
        <v>x</v>
      </c>
      <c r="I15" s="359">
        <f aca="true" t="shared" si="1" ref="I15:I22">IF(AND(G15=1,M15=""),"x","")</f>
      </c>
      <c r="J15" s="360"/>
      <c r="K15" s="361"/>
      <c r="L15" s="362"/>
      <c r="M15" s="363"/>
      <c r="N15" s="352"/>
      <c r="O15" s="79"/>
      <c r="P15" s="82">
        <f aca="true" t="shared" si="2" ref="P15:P22">IF(I15="x","doplňte STRUČNÉ zdůvodnění","")</f>
      </c>
    </row>
    <row r="16" spans="2:16" ht="28.5">
      <c r="B16" s="277"/>
      <c r="C16" s="345"/>
      <c r="D16" s="355" t="s">
        <v>189</v>
      </c>
      <c r="E16" s="356" t="s">
        <v>26</v>
      </c>
      <c r="F16" s="369">
        <v>2</v>
      </c>
      <c r="G16" s="370"/>
      <c r="H16" s="359" t="str">
        <f t="shared" si="0"/>
        <v>x</v>
      </c>
      <c r="I16" s="359">
        <f t="shared" si="1"/>
      </c>
      <c r="J16" s="360"/>
      <c r="K16" s="361"/>
      <c r="L16" s="362"/>
      <c r="M16" s="363"/>
      <c r="N16" s="352"/>
      <c r="O16" s="78"/>
      <c r="P16" s="82">
        <f t="shared" si="2"/>
      </c>
    </row>
    <row r="17" spans="2:16" ht="15.75">
      <c r="B17" s="277"/>
      <c r="C17" s="345"/>
      <c r="D17" s="355" t="s">
        <v>190</v>
      </c>
      <c r="E17" s="356" t="s">
        <v>27</v>
      </c>
      <c r="F17" s="369">
        <v>1</v>
      </c>
      <c r="G17" s="370"/>
      <c r="H17" s="359" t="str">
        <f t="shared" si="0"/>
        <v>x</v>
      </c>
      <c r="I17" s="359">
        <f t="shared" si="1"/>
      </c>
      <c r="J17" s="360"/>
      <c r="K17" s="361"/>
      <c r="L17" s="362"/>
      <c r="M17" s="363"/>
      <c r="N17" s="352"/>
      <c r="O17" s="78"/>
      <c r="P17" s="82">
        <f t="shared" si="2"/>
      </c>
    </row>
    <row r="18" spans="2:16" ht="28.5">
      <c r="B18" s="277"/>
      <c r="C18" s="345"/>
      <c r="D18" s="355" t="s">
        <v>191</v>
      </c>
      <c r="E18" s="356" t="s">
        <v>128</v>
      </c>
      <c r="F18" s="369">
        <v>1</v>
      </c>
      <c r="G18" s="370"/>
      <c r="H18" s="359" t="str">
        <f t="shared" si="0"/>
        <v>x</v>
      </c>
      <c r="I18" s="359">
        <f t="shared" si="1"/>
      </c>
      <c r="J18" s="360"/>
      <c r="K18" s="361"/>
      <c r="L18" s="362"/>
      <c r="M18" s="363"/>
      <c r="N18" s="352"/>
      <c r="O18" s="78"/>
      <c r="P18" s="82">
        <f t="shared" si="2"/>
      </c>
    </row>
    <row r="19" spans="2:16" ht="28.5">
      <c r="B19" s="277"/>
      <c r="C19" s="345"/>
      <c r="D19" s="355" t="s">
        <v>192</v>
      </c>
      <c r="E19" s="356" t="s">
        <v>129</v>
      </c>
      <c r="F19" s="369">
        <v>1</v>
      </c>
      <c r="G19" s="370"/>
      <c r="H19" s="359" t="str">
        <f t="shared" si="0"/>
        <v>x</v>
      </c>
      <c r="I19" s="359">
        <f t="shared" si="1"/>
      </c>
      <c r="J19" s="360"/>
      <c r="K19" s="361"/>
      <c r="L19" s="362"/>
      <c r="M19" s="363"/>
      <c r="N19" s="352"/>
      <c r="O19" s="78"/>
      <c r="P19" s="82">
        <f t="shared" si="2"/>
      </c>
    </row>
    <row r="20" spans="2:16" ht="42.75">
      <c r="B20" s="277"/>
      <c r="C20" s="345"/>
      <c r="D20" s="355" t="s">
        <v>193</v>
      </c>
      <c r="E20" s="356" t="s">
        <v>130</v>
      </c>
      <c r="F20" s="369">
        <v>1</v>
      </c>
      <c r="G20" s="370"/>
      <c r="H20" s="359" t="str">
        <f t="shared" si="0"/>
        <v>x</v>
      </c>
      <c r="I20" s="359">
        <f t="shared" si="1"/>
      </c>
      <c r="J20" s="360"/>
      <c r="K20" s="361"/>
      <c r="L20" s="362"/>
      <c r="M20" s="363"/>
      <c r="N20" s="352"/>
      <c r="O20" s="78"/>
      <c r="P20" s="82">
        <f t="shared" si="2"/>
      </c>
    </row>
    <row r="21" spans="2:16" ht="28.5">
      <c r="B21" s="277"/>
      <c r="C21" s="345"/>
      <c r="D21" s="355" t="s">
        <v>194</v>
      </c>
      <c r="E21" s="356" t="s">
        <v>131</v>
      </c>
      <c r="F21" s="369" t="s">
        <v>33</v>
      </c>
      <c r="G21" s="370"/>
      <c r="H21" s="359" t="str">
        <f t="shared" si="0"/>
        <v>x</v>
      </c>
      <c r="I21" s="359">
        <f t="shared" si="1"/>
      </c>
      <c r="J21" s="360"/>
      <c r="K21" s="361"/>
      <c r="L21" s="362"/>
      <c r="M21" s="363"/>
      <c r="N21" s="352"/>
      <c r="O21" s="78"/>
      <c r="P21" s="82">
        <f t="shared" si="2"/>
      </c>
    </row>
    <row r="22" spans="2:16" ht="42.75">
      <c r="B22" s="277"/>
      <c r="C22" s="345"/>
      <c r="D22" s="355" t="s">
        <v>195</v>
      </c>
      <c r="E22" s="356" t="s">
        <v>132</v>
      </c>
      <c r="F22" s="369">
        <v>4</v>
      </c>
      <c r="G22" s="370"/>
      <c r="H22" s="359" t="str">
        <f t="shared" si="0"/>
        <v>x</v>
      </c>
      <c r="I22" s="359">
        <f t="shared" si="1"/>
      </c>
      <c r="J22" s="360"/>
      <c r="K22" s="361"/>
      <c r="L22" s="362"/>
      <c r="M22" s="363"/>
      <c r="N22" s="352"/>
      <c r="O22" s="78"/>
      <c r="P22" s="82">
        <f t="shared" si="2"/>
      </c>
    </row>
    <row r="23" spans="2:16" ht="15">
      <c r="B23" s="277"/>
      <c r="C23" s="345"/>
      <c r="D23" s="345"/>
      <c r="E23" s="364"/>
      <c r="F23" s="341"/>
      <c r="G23" s="374"/>
      <c r="H23" s="374"/>
      <c r="I23" s="374"/>
      <c r="J23" s="367"/>
      <c r="K23" s="367"/>
      <c r="L23" s="367"/>
      <c r="M23" s="368"/>
      <c r="N23" s="352"/>
      <c r="O23" s="78"/>
      <c r="P23" s="82"/>
    </row>
    <row r="24" spans="2:16" ht="15.75" customHeight="1">
      <c r="B24" s="277"/>
      <c r="C24" s="336" t="s">
        <v>34</v>
      </c>
      <c r="D24" s="336"/>
      <c r="E24" s="383"/>
      <c r="F24" s="384"/>
      <c r="G24" s="384"/>
      <c r="H24" s="384"/>
      <c r="I24" s="384"/>
      <c r="J24" s="387"/>
      <c r="K24" s="387"/>
      <c r="L24" s="387"/>
      <c r="M24" s="338" t="str">
        <f>IF(COUNTIF(H26:I31,"x")&gt;0,"Nejsou vyplněny všechny položky!","")</f>
        <v>Nejsou vyplněny všechny položky!</v>
      </c>
      <c r="N24" s="352"/>
      <c r="O24" s="78"/>
      <c r="P24" s="82"/>
    </row>
    <row r="25" spans="2:16" s="80" customFormat="1" ht="12">
      <c r="B25" s="286"/>
      <c r="C25" s="289"/>
      <c r="D25" s="289"/>
      <c r="E25" s="290"/>
      <c r="F25" s="291"/>
      <c r="G25" s="292"/>
      <c r="H25" s="292"/>
      <c r="I25" s="292"/>
      <c r="J25" s="299"/>
      <c r="K25" s="299"/>
      <c r="L25" s="299"/>
      <c r="M25" s="350"/>
      <c r="N25" s="352"/>
      <c r="O25" s="79"/>
      <c r="P25" s="83"/>
    </row>
    <row r="26" spans="2:16" ht="15.75">
      <c r="B26" s="277"/>
      <c r="C26" s="345"/>
      <c r="D26" s="355" t="s">
        <v>196</v>
      </c>
      <c r="E26" s="356" t="s">
        <v>79</v>
      </c>
      <c r="F26" s="369">
        <v>1</v>
      </c>
      <c r="G26" s="371"/>
      <c r="H26" s="359" t="str">
        <f aca="true" t="shared" si="3" ref="H26:H31">IF(G26="","x","")</f>
        <v>x</v>
      </c>
      <c r="I26" s="359">
        <f aca="true" t="shared" si="4" ref="I26:I31">IF(AND(G26=1,M26=""),"x","")</f>
      </c>
      <c r="J26" s="360"/>
      <c r="K26" s="361"/>
      <c r="L26" s="362"/>
      <c r="M26" s="363"/>
      <c r="N26" s="352"/>
      <c r="O26" s="78"/>
      <c r="P26" s="82">
        <f aca="true" t="shared" si="5" ref="P26:P31">IF(I26="x","doplňte STRUČNÉ zdůvodnění","")</f>
      </c>
    </row>
    <row r="27" spans="2:16" ht="28.5">
      <c r="B27" s="277"/>
      <c r="C27" s="345"/>
      <c r="D27" s="355" t="s">
        <v>197</v>
      </c>
      <c r="E27" s="356" t="s">
        <v>233</v>
      </c>
      <c r="F27" s="369">
        <v>4</v>
      </c>
      <c r="G27" s="371"/>
      <c r="H27" s="359" t="str">
        <f t="shared" si="3"/>
        <v>x</v>
      </c>
      <c r="I27" s="359">
        <f t="shared" si="4"/>
      </c>
      <c r="J27" s="360"/>
      <c r="K27" s="361"/>
      <c r="L27" s="362"/>
      <c r="M27" s="363"/>
      <c r="N27" s="352"/>
      <c r="O27" s="78"/>
      <c r="P27" s="82">
        <f t="shared" si="5"/>
      </c>
    </row>
    <row r="28" spans="2:16" ht="42.75">
      <c r="B28" s="277"/>
      <c r="C28" s="345"/>
      <c r="D28" s="355" t="s">
        <v>198</v>
      </c>
      <c r="E28" s="356" t="s">
        <v>35</v>
      </c>
      <c r="F28" s="369">
        <v>2</v>
      </c>
      <c r="G28" s="371"/>
      <c r="H28" s="359" t="str">
        <f t="shared" si="3"/>
        <v>x</v>
      </c>
      <c r="I28" s="359">
        <f t="shared" si="4"/>
      </c>
      <c r="J28" s="360"/>
      <c r="K28" s="361"/>
      <c r="L28" s="362"/>
      <c r="M28" s="363"/>
      <c r="N28" s="352"/>
      <c r="O28" s="78"/>
      <c r="P28" s="82">
        <f t="shared" si="5"/>
      </c>
    </row>
    <row r="29" spans="2:16" ht="42.75">
      <c r="B29" s="277"/>
      <c r="C29" s="345"/>
      <c r="D29" s="355" t="s">
        <v>199</v>
      </c>
      <c r="E29" s="356" t="s">
        <v>36</v>
      </c>
      <c r="F29" s="369">
        <v>2</v>
      </c>
      <c r="G29" s="371"/>
      <c r="H29" s="359" t="str">
        <f t="shared" si="3"/>
        <v>x</v>
      </c>
      <c r="I29" s="359">
        <f t="shared" si="4"/>
      </c>
      <c r="J29" s="360"/>
      <c r="K29" s="361"/>
      <c r="L29" s="362"/>
      <c r="M29" s="363"/>
      <c r="N29" s="352"/>
      <c r="O29" s="78"/>
      <c r="P29" s="82">
        <f t="shared" si="5"/>
      </c>
    </row>
    <row r="30" spans="2:16" ht="71.25">
      <c r="B30" s="277"/>
      <c r="C30" s="345"/>
      <c r="D30" s="355" t="s">
        <v>200</v>
      </c>
      <c r="E30" s="356" t="s">
        <v>38</v>
      </c>
      <c r="F30" s="369">
        <v>3</v>
      </c>
      <c r="G30" s="371"/>
      <c r="H30" s="359" t="str">
        <f t="shared" si="3"/>
        <v>x</v>
      </c>
      <c r="I30" s="359">
        <f t="shared" si="4"/>
      </c>
      <c r="J30" s="360"/>
      <c r="K30" s="361"/>
      <c r="L30" s="362"/>
      <c r="M30" s="363"/>
      <c r="N30" s="352"/>
      <c r="O30" s="78"/>
      <c r="P30" s="82">
        <f t="shared" si="5"/>
      </c>
    </row>
    <row r="31" spans="2:16" ht="57">
      <c r="B31" s="277"/>
      <c r="C31" s="345"/>
      <c r="D31" s="355" t="s">
        <v>201</v>
      </c>
      <c r="E31" s="356" t="s">
        <v>39</v>
      </c>
      <c r="F31" s="369">
        <v>3</v>
      </c>
      <c r="G31" s="371"/>
      <c r="H31" s="359" t="str">
        <f t="shared" si="3"/>
        <v>x</v>
      </c>
      <c r="I31" s="359">
        <f t="shared" si="4"/>
      </c>
      <c r="J31" s="360"/>
      <c r="K31" s="361"/>
      <c r="L31" s="362"/>
      <c r="M31" s="363"/>
      <c r="N31" s="352"/>
      <c r="O31" s="78"/>
      <c r="P31" s="82">
        <f t="shared" si="5"/>
      </c>
    </row>
    <row r="32" spans="2:16" ht="15">
      <c r="B32" s="277"/>
      <c r="C32" s="345"/>
      <c r="D32" s="345"/>
      <c r="E32" s="364"/>
      <c r="F32" s="341"/>
      <c r="G32" s="374"/>
      <c r="H32" s="374"/>
      <c r="I32" s="374"/>
      <c r="J32" s="367"/>
      <c r="K32" s="367"/>
      <c r="L32" s="367"/>
      <c r="M32" s="368"/>
      <c r="N32" s="352"/>
      <c r="O32" s="79"/>
      <c r="P32" s="82"/>
    </row>
    <row r="33" spans="2:16" ht="15.75" customHeight="1">
      <c r="B33" s="277"/>
      <c r="C33" s="336" t="s">
        <v>157</v>
      </c>
      <c r="D33" s="336"/>
      <c r="E33" s="383"/>
      <c r="F33" s="384"/>
      <c r="G33" s="384"/>
      <c r="H33" s="384"/>
      <c r="I33" s="384"/>
      <c r="J33" s="387"/>
      <c r="K33" s="387"/>
      <c r="L33" s="387"/>
      <c r="M33" s="338" t="str">
        <f>IF(COUNTIF(H35:I42,"x")&gt;0,"Nejsou vyplněny všechny položky!","")</f>
        <v>Nejsou vyplněny všechny položky!</v>
      </c>
      <c r="N33" s="352"/>
      <c r="O33" s="78"/>
      <c r="P33" s="82"/>
    </row>
    <row r="34" spans="2:16" s="80" customFormat="1" ht="12">
      <c r="B34" s="286"/>
      <c r="C34" s="289"/>
      <c r="D34" s="289"/>
      <c r="E34" s="290"/>
      <c r="F34" s="291"/>
      <c r="G34" s="292"/>
      <c r="H34" s="292"/>
      <c r="I34" s="292"/>
      <c r="J34" s="299"/>
      <c r="K34" s="299"/>
      <c r="L34" s="299"/>
      <c r="M34" s="350"/>
      <c r="N34" s="352"/>
      <c r="O34" s="79"/>
      <c r="P34" s="83"/>
    </row>
    <row r="35" spans="2:16" ht="42.75">
      <c r="B35" s="277"/>
      <c r="C35" s="345"/>
      <c r="D35" s="355" t="s">
        <v>202</v>
      </c>
      <c r="E35" s="356" t="s">
        <v>133</v>
      </c>
      <c r="F35" s="369">
        <v>4</v>
      </c>
      <c r="G35" s="371"/>
      <c r="H35" s="359" t="str">
        <f aca="true" t="shared" si="6" ref="H35:H42">IF(G35="","x","")</f>
        <v>x</v>
      </c>
      <c r="I35" s="359">
        <f aca="true" t="shared" si="7" ref="I35:I42">IF(AND(G35=1,M35=""),"x","")</f>
      </c>
      <c r="J35" s="360"/>
      <c r="K35" s="361"/>
      <c r="L35" s="362"/>
      <c r="M35" s="363"/>
      <c r="N35" s="352"/>
      <c r="O35" s="78"/>
      <c r="P35" s="82">
        <f aca="true" t="shared" si="8" ref="P35:P42">IF(I35="x","doplňte STRUČNÉ zdůvodnění","")</f>
      </c>
    </row>
    <row r="36" spans="2:16" ht="42.75">
      <c r="B36" s="277"/>
      <c r="C36" s="345"/>
      <c r="D36" s="355" t="s">
        <v>203</v>
      </c>
      <c r="E36" s="356" t="s">
        <v>134</v>
      </c>
      <c r="F36" s="369">
        <v>3</v>
      </c>
      <c r="G36" s="371"/>
      <c r="H36" s="359" t="str">
        <f t="shared" si="6"/>
        <v>x</v>
      </c>
      <c r="I36" s="359">
        <f t="shared" si="7"/>
      </c>
      <c r="J36" s="360"/>
      <c r="K36" s="361"/>
      <c r="L36" s="362"/>
      <c r="M36" s="363"/>
      <c r="N36" s="352"/>
      <c r="O36" s="78"/>
      <c r="P36" s="82">
        <f t="shared" si="8"/>
      </c>
    </row>
    <row r="37" spans="2:16" ht="42.75">
      <c r="B37" s="277"/>
      <c r="C37" s="345"/>
      <c r="D37" s="355" t="s">
        <v>204</v>
      </c>
      <c r="E37" s="356" t="s">
        <v>149</v>
      </c>
      <c r="F37" s="372">
        <v>1</v>
      </c>
      <c r="G37" s="371"/>
      <c r="H37" s="359" t="str">
        <f t="shared" si="6"/>
        <v>x</v>
      </c>
      <c r="I37" s="359">
        <f t="shared" si="7"/>
      </c>
      <c r="J37" s="360"/>
      <c r="K37" s="361"/>
      <c r="L37" s="362"/>
      <c r="M37" s="363"/>
      <c r="N37" s="352"/>
      <c r="O37" s="78"/>
      <c r="P37" s="82">
        <f t="shared" si="8"/>
      </c>
    </row>
    <row r="38" spans="2:16" ht="42.75">
      <c r="B38" s="277"/>
      <c r="C38" s="345"/>
      <c r="D38" s="355" t="s">
        <v>205</v>
      </c>
      <c r="E38" s="356" t="s">
        <v>148</v>
      </c>
      <c r="F38" s="369" t="s">
        <v>33</v>
      </c>
      <c r="G38" s="371"/>
      <c r="H38" s="359" t="str">
        <f t="shared" si="6"/>
        <v>x</v>
      </c>
      <c r="I38" s="359">
        <f t="shared" si="7"/>
      </c>
      <c r="J38" s="360"/>
      <c r="K38" s="361"/>
      <c r="L38" s="362"/>
      <c r="M38" s="363"/>
      <c r="N38" s="352"/>
      <c r="O38" s="78"/>
      <c r="P38" s="82">
        <f t="shared" si="8"/>
      </c>
    </row>
    <row r="39" spans="2:16" ht="28.5">
      <c r="B39" s="277"/>
      <c r="C39" s="345"/>
      <c r="D39" s="355" t="s">
        <v>206</v>
      </c>
      <c r="E39" s="356" t="s">
        <v>135</v>
      </c>
      <c r="F39" s="369">
        <v>2</v>
      </c>
      <c r="G39" s="371"/>
      <c r="H39" s="359" t="str">
        <f t="shared" si="6"/>
        <v>x</v>
      </c>
      <c r="I39" s="359">
        <f t="shared" si="7"/>
      </c>
      <c r="J39" s="360"/>
      <c r="K39" s="361"/>
      <c r="L39" s="362"/>
      <c r="M39" s="363"/>
      <c r="N39" s="352"/>
      <c r="O39" s="78"/>
      <c r="P39" s="82">
        <f t="shared" si="8"/>
      </c>
    </row>
    <row r="40" spans="2:16" ht="28.5">
      <c r="B40" s="277"/>
      <c r="C40" s="345"/>
      <c r="D40" s="355" t="s">
        <v>207</v>
      </c>
      <c r="E40" s="356" t="s">
        <v>150</v>
      </c>
      <c r="F40" s="369">
        <v>2</v>
      </c>
      <c r="G40" s="371"/>
      <c r="H40" s="359" t="str">
        <f t="shared" si="6"/>
        <v>x</v>
      </c>
      <c r="I40" s="359">
        <f t="shared" si="7"/>
      </c>
      <c r="J40" s="360"/>
      <c r="K40" s="361"/>
      <c r="L40" s="362"/>
      <c r="M40" s="363"/>
      <c r="N40" s="352"/>
      <c r="O40" s="78"/>
      <c r="P40" s="82">
        <f t="shared" si="8"/>
      </c>
    </row>
    <row r="41" spans="2:16" ht="28.5">
      <c r="B41" s="277"/>
      <c r="C41" s="345"/>
      <c r="D41" s="355" t="s">
        <v>208</v>
      </c>
      <c r="E41" s="356" t="s">
        <v>136</v>
      </c>
      <c r="F41" s="369">
        <v>2</v>
      </c>
      <c r="G41" s="371"/>
      <c r="H41" s="359" t="str">
        <f t="shared" si="6"/>
        <v>x</v>
      </c>
      <c r="I41" s="359">
        <f t="shared" si="7"/>
      </c>
      <c r="J41" s="360"/>
      <c r="K41" s="361"/>
      <c r="L41" s="362"/>
      <c r="M41" s="363"/>
      <c r="N41" s="352"/>
      <c r="O41" s="78"/>
      <c r="P41" s="82">
        <f t="shared" si="8"/>
      </c>
    </row>
    <row r="42" spans="2:16" ht="28.5">
      <c r="B42" s="277"/>
      <c r="C42" s="345"/>
      <c r="D42" s="355" t="s">
        <v>209</v>
      </c>
      <c r="E42" s="356" t="s">
        <v>137</v>
      </c>
      <c r="F42" s="369">
        <v>4</v>
      </c>
      <c r="G42" s="371"/>
      <c r="H42" s="359" t="str">
        <f t="shared" si="6"/>
        <v>x</v>
      </c>
      <c r="I42" s="359">
        <f t="shared" si="7"/>
      </c>
      <c r="J42" s="360"/>
      <c r="K42" s="361"/>
      <c r="L42" s="362"/>
      <c r="M42" s="363"/>
      <c r="N42" s="352"/>
      <c r="O42" s="78"/>
      <c r="P42" s="82">
        <f t="shared" si="8"/>
      </c>
    </row>
    <row r="43" spans="2:16" ht="15.75">
      <c r="B43" s="277"/>
      <c r="C43" s="345"/>
      <c r="D43" s="345"/>
      <c r="E43" s="364"/>
      <c r="F43" s="341"/>
      <c r="G43" s="374"/>
      <c r="H43" s="374"/>
      <c r="I43" s="374"/>
      <c r="J43" s="367"/>
      <c r="K43" s="367"/>
      <c r="L43" s="367"/>
      <c r="M43" s="368"/>
      <c r="N43" s="352"/>
      <c r="O43" s="78"/>
      <c r="P43" s="82"/>
    </row>
    <row r="44" spans="2:16" ht="15.75" customHeight="1">
      <c r="B44" s="277"/>
      <c r="C44" s="383" t="s">
        <v>124</v>
      </c>
      <c r="D44" s="383"/>
      <c r="E44" s="383"/>
      <c r="F44" s="384"/>
      <c r="G44" s="384"/>
      <c r="H44" s="384"/>
      <c r="I44" s="384"/>
      <c r="J44" s="387"/>
      <c r="K44" s="387"/>
      <c r="L44" s="387"/>
      <c r="M44" s="388" t="str">
        <f>IF(COUNTIF(H47:I55,"x")&gt;0,"Nejsou vyplněny všechny položky!","")</f>
        <v>Nejsou vyplněny všechny položky!</v>
      </c>
      <c r="N44" s="352"/>
      <c r="O44" s="78"/>
      <c r="P44" s="82"/>
    </row>
    <row r="45" spans="2:16" ht="15.75" customHeight="1">
      <c r="B45" s="277"/>
      <c r="C45" s="383" t="s">
        <v>123</v>
      </c>
      <c r="D45" s="383"/>
      <c r="E45" s="383"/>
      <c r="F45" s="384"/>
      <c r="G45" s="384"/>
      <c r="H45" s="384"/>
      <c r="I45" s="384"/>
      <c r="J45" s="387"/>
      <c r="K45" s="387"/>
      <c r="L45" s="387"/>
      <c r="M45" s="388"/>
      <c r="N45" s="352"/>
      <c r="O45" s="78"/>
      <c r="P45" s="82"/>
    </row>
    <row r="46" spans="2:16" s="80" customFormat="1" ht="12.75">
      <c r="B46" s="286"/>
      <c r="C46" s="289"/>
      <c r="D46" s="289"/>
      <c r="E46" s="290"/>
      <c r="F46" s="291"/>
      <c r="G46" s="292"/>
      <c r="H46" s="292"/>
      <c r="I46" s="292"/>
      <c r="J46" s="299"/>
      <c r="K46" s="299"/>
      <c r="L46" s="299"/>
      <c r="M46" s="350"/>
      <c r="N46" s="352"/>
      <c r="O46" s="79"/>
      <c r="P46" s="83"/>
    </row>
    <row r="47" spans="2:16" ht="15.75">
      <c r="B47" s="277"/>
      <c r="C47" s="345"/>
      <c r="D47" s="355" t="s">
        <v>210</v>
      </c>
      <c r="E47" s="356" t="s">
        <v>44</v>
      </c>
      <c r="F47" s="369" t="s">
        <v>33</v>
      </c>
      <c r="G47" s="371"/>
      <c r="H47" s="359" t="str">
        <f aca="true" t="shared" si="9" ref="H47:H55">IF(G47="","x","")</f>
        <v>x</v>
      </c>
      <c r="I47" s="359">
        <f aca="true" t="shared" si="10" ref="I47:I55">IF(AND(G47=1,M47=""),"x","")</f>
      </c>
      <c r="J47" s="360"/>
      <c r="K47" s="361"/>
      <c r="L47" s="362"/>
      <c r="M47" s="363"/>
      <c r="N47" s="352"/>
      <c r="O47" s="84"/>
      <c r="P47" s="82">
        <f aca="true" t="shared" si="11" ref="P47:P55">IF(I47="x","doplňte STRUČNÉ zdůvodnění","")</f>
      </c>
    </row>
    <row r="48" spans="2:16" ht="15.75">
      <c r="B48" s="277"/>
      <c r="C48" s="345"/>
      <c r="D48" s="355" t="s">
        <v>211</v>
      </c>
      <c r="E48" s="356" t="s">
        <v>46</v>
      </c>
      <c r="F48" s="369">
        <v>1</v>
      </c>
      <c r="G48" s="371"/>
      <c r="H48" s="359" t="str">
        <f t="shared" si="9"/>
        <v>x</v>
      </c>
      <c r="I48" s="359">
        <f t="shared" si="10"/>
      </c>
      <c r="J48" s="360"/>
      <c r="K48" s="361"/>
      <c r="L48" s="362"/>
      <c r="M48" s="363"/>
      <c r="N48" s="352"/>
      <c r="O48" s="78"/>
      <c r="P48" s="82">
        <f t="shared" si="11"/>
      </c>
    </row>
    <row r="49" spans="2:16" ht="42.75">
      <c r="B49" s="277"/>
      <c r="C49" s="345"/>
      <c r="D49" s="355" t="s">
        <v>212</v>
      </c>
      <c r="E49" s="356" t="s">
        <v>47</v>
      </c>
      <c r="F49" s="369">
        <v>2</v>
      </c>
      <c r="G49" s="371"/>
      <c r="H49" s="359" t="str">
        <f t="shared" si="9"/>
        <v>x</v>
      </c>
      <c r="I49" s="359">
        <f t="shared" si="10"/>
      </c>
      <c r="J49" s="360"/>
      <c r="K49" s="361"/>
      <c r="L49" s="362"/>
      <c r="M49" s="363"/>
      <c r="N49" s="352"/>
      <c r="O49" s="78"/>
      <c r="P49" s="82">
        <f t="shared" si="11"/>
      </c>
    </row>
    <row r="50" spans="2:16" ht="28.5">
      <c r="B50" s="277"/>
      <c r="C50" s="345"/>
      <c r="D50" s="355" t="s">
        <v>213</v>
      </c>
      <c r="E50" s="356" t="s">
        <v>51</v>
      </c>
      <c r="F50" s="369">
        <v>2</v>
      </c>
      <c r="G50" s="371"/>
      <c r="H50" s="359" t="str">
        <f t="shared" si="9"/>
        <v>x</v>
      </c>
      <c r="I50" s="359">
        <f t="shared" si="10"/>
      </c>
      <c r="J50" s="360"/>
      <c r="K50" s="361"/>
      <c r="L50" s="362"/>
      <c r="M50" s="363"/>
      <c r="N50" s="352"/>
      <c r="O50" s="78"/>
      <c r="P50" s="82">
        <f t="shared" si="11"/>
      </c>
    </row>
    <row r="51" spans="2:16" ht="15.75">
      <c r="B51" s="277"/>
      <c r="C51" s="345"/>
      <c r="D51" s="355" t="s">
        <v>214</v>
      </c>
      <c r="E51" s="356" t="s">
        <v>53</v>
      </c>
      <c r="F51" s="369">
        <v>4</v>
      </c>
      <c r="G51" s="371"/>
      <c r="H51" s="359" t="str">
        <f t="shared" si="9"/>
        <v>x</v>
      </c>
      <c r="I51" s="359">
        <f t="shared" si="10"/>
      </c>
      <c r="J51" s="360"/>
      <c r="K51" s="361"/>
      <c r="L51" s="362"/>
      <c r="M51" s="363"/>
      <c r="N51" s="352"/>
      <c r="O51" s="78"/>
      <c r="P51" s="82">
        <f t="shared" si="11"/>
      </c>
    </row>
    <row r="52" spans="2:16" ht="42.75">
      <c r="B52" s="277"/>
      <c r="C52" s="345"/>
      <c r="D52" s="355" t="s">
        <v>215</v>
      </c>
      <c r="E52" s="356" t="s">
        <v>55</v>
      </c>
      <c r="F52" s="369">
        <v>2</v>
      </c>
      <c r="G52" s="371"/>
      <c r="H52" s="359" t="str">
        <f t="shared" si="9"/>
        <v>x</v>
      </c>
      <c r="I52" s="359">
        <f t="shared" si="10"/>
      </c>
      <c r="J52" s="360"/>
      <c r="K52" s="361"/>
      <c r="L52" s="362"/>
      <c r="M52" s="363"/>
      <c r="N52" s="352"/>
      <c r="O52" s="78"/>
      <c r="P52" s="82">
        <f t="shared" si="11"/>
      </c>
    </row>
    <row r="53" spans="2:16" ht="28.5">
      <c r="B53" s="277"/>
      <c r="C53" s="345"/>
      <c r="D53" s="355" t="s">
        <v>216</v>
      </c>
      <c r="E53" s="356" t="s">
        <v>56</v>
      </c>
      <c r="F53" s="369">
        <v>4</v>
      </c>
      <c r="G53" s="371"/>
      <c r="H53" s="359" t="str">
        <f t="shared" si="9"/>
        <v>x</v>
      </c>
      <c r="I53" s="359">
        <f t="shared" si="10"/>
      </c>
      <c r="J53" s="360"/>
      <c r="K53" s="361"/>
      <c r="L53" s="362"/>
      <c r="M53" s="363"/>
      <c r="N53" s="352"/>
      <c r="O53" s="78"/>
      <c r="P53" s="82">
        <f t="shared" si="11"/>
      </c>
    </row>
    <row r="54" spans="2:16" ht="28.5">
      <c r="B54" s="277"/>
      <c r="C54" s="345"/>
      <c r="D54" s="355" t="s">
        <v>217</v>
      </c>
      <c r="E54" s="356" t="s">
        <v>57</v>
      </c>
      <c r="F54" s="369">
        <v>4</v>
      </c>
      <c r="G54" s="371"/>
      <c r="H54" s="359" t="str">
        <f t="shared" si="9"/>
        <v>x</v>
      </c>
      <c r="I54" s="359">
        <f t="shared" si="10"/>
      </c>
      <c r="J54" s="360"/>
      <c r="K54" s="361"/>
      <c r="L54" s="362"/>
      <c r="M54" s="363"/>
      <c r="N54" s="352"/>
      <c r="O54" s="78"/>
      <c r="P54" s="82">
        <f t="shared" si="11"/>
      </c>
    </row>
    <row r="55" spans="2:16" ht="28.5">
      <c r="B55" s="277"/>
      <c r="C55" s="345"/>
      <c r="D55" s="355" t="s">
        <v>218</v>
      </c>
      <c r="E55" s="356" t="s">
        <v>78</v>
      </c>
      <c r="F55" s="369">
        <v>4</v>
      </c>
      <c r="G55" s="371"/>
      <c r="H55" s="359" t="str">
        <f t="shared" si="9"/>
        <v>x</v>
      </c>
      <c r="I55" s="359">
        <f t="shared" si="10"/>
      </c>
      <c r="J55" s="360"/>
      <c r="K55" s="361"/>
      <c r="L55" s="362"/>
      <c r="M55" s="363"/>
      <c r="N55" s="352"/>
      <c r="O55" s="78"/>
      <c r="P55" s="82">
        <f t="shared" si="11"/>
      </c>
    </row>
    <row r="56" spans="2:16" ht="15">
      <c r="B56" s="277"/>
      <c r="C56" s="345"/>
      <c r="D56" s="345"/>
      <c r="E56" s="364"/>
      <c r="F56" s="341"/>
      <c r="G56" s="374"/>
      <c r="H56" s="374"/>
      <c r="I56" s="374"/>
      <c r="J56" s="367"/>
      <c r="K56" s="367"/>
      <c r="L56" s="367"/>
      <c r="M56" s="331"/>
      <c r="N56" s="352"/>
      <c r="O56" s="78"/>
      <c r="P56" s="82"/>
    </row>
    <row r="57" spans="2:16" ht="15">
      <c r="B57" s="277"/>
      <c r="C57" s="345"/>
      <c r="D57" s="345"/>
      <c r="E57" s="364"/>
      <c r="F57" s="341"/>
      <c r="G57" s="374"/>
      <c r="H57" s="374"/>
      <c r="I57" s="374"/>
      <c r="J57" s="367"/>
      <c r="K57" s="367"/>
      <c r="L57" s="367"/>
      <c r="M57" s="331" t="str">
        <f>M12</f>
        <v>Nejsou vyplněny všechny položky!</v>
      </c>
      <c r="N57" s="352"/>
      <c r="O57" s="78"/>
      <c r="P57" s="82"/>
    </row>
    <row r="58" spans="2:16" ht="13.5">
      <c r="B58" s="377"/>
      <c r="C58" s="378"/>
      <c r="D58" s="378"/>
      <c r="E58" s="379"/>
      <c r="F58" s="380"/>
      <c r="G58" s="380"/>
      <c r="H58" s="380"/>
      <c r="I58" s="380"/>
      <c r="J58" s="379"/>
      <c r="K58" s="379"/>
      <c r="L58" s="379"/>
      <c r="M58" s="379"/>
      <c r="N58" s="382"/>
      <c r="O58" s="78"/>
      <c r="P58" s="82"/>
    </row>
  </sheetData>
  <sheetProtection sheet="1" insertHyperlinks="0" selectLockedCells="1" autoFilter="0" pivotTables="0"/>
  <mergeCells count="2">
    <mergeCell ref="M12:M13"/>
    <mergeCell ref="M44:M45"/>
  </mergeCells>
  <conditionalFormatting sqref="M9:M10">
    <cfRule type="expression" priority="5" dxfId="26">
      <formula>G9=1</formula>
    </cfRule>
  </conditionalFormatting>
  <conditionalFormatting sqref="M15:M22">
    <cfRule type="expression" priority="4" dxfId="26">
      <formula>G15=1</formula>
    </cfRule>
  </conditionalFormatting>
  <conditionalFormatting sqref="M26:M31">
    <cfRule type="expression" priority="3" dxfId="26">
      <formula>G26=1</formula>
    </cfRule>
  </conditionalFormatting>
  <conditionalFormatting sqref="M35:M42">
    <cfRule type="expression" priority="2" dxfId="26">
      <formula>G35=1</formula>
    </cfRule>
  </conditionalFormatting>
  <conditionalFormatting sqref="M47:M55">
    <cfRule type="expression" priority="1" dxfId="26">
      <formula>G47=1</formula>
    </cfRule>
  </conditionalFormatting>
  <dataValidations count="2">
    <dataValidation type="list" allowBlank="1" showInputMessage="1" showErrorMessage="1" prompt="Zadej jedno z 1,2,3,4,S" sqref="F15:F23 F26:F32 F9:F12 F35:F57">
      <formula1>"1,2,3,4,S"</formula1>
    </dataValidation>
    <dataValidation type="textLength" operator="lessThan" allowBlank="1" showInputMessage="1" showErrorMessage="1" error="Zkraťte prosím text (max. 300 znaků včetně mezer) - ve výstupním formuláři by se nezobrazil celý." sqref="M9:M10 M15:M22 M26:M31 M35:M42 M47:M55">
      <formula1>300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0" r:id="rId2"/>
  <headerFooter>
    <oddFooter>&amp;C&amp;P/&amp;N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23"/>
  <sheetViews>
    <sheetView showRowColHeaders="0" zoomScalePageLayoutView="0" workbookViewId="0" topLeftCell="A1">
      <selection activeCell="M9" sqref="M9"/>
    </sheetView>
  </sheetViews>
  <sheetFormatPr defaultColWidth="14.421875" defaultRowHeight="15" customHeight="1"/>
  <cols>
    <col min="1" max="2" width="2.7109375" style="77" customWidth="1"/>
    <col min="3" max="3" width="2.7109375" style="111" customWidth="1"/>
    <col min="4" max="4" width="3.421875" style="111" bestFit="1" customWidth="1"/>
    <col min="5" max="5" width="49.8515625" style="77" customWidth="1"/>
    <col min="6" max="6" width="11.140625" style="112" hidden="1" customWidth="1"/>
    <col min="7" max="9" width="8.140625" style="112" hidden="1" customWidth="1"/>
    <col min="10" max="12" width="13.140625" style="77" customWidth="1"/>
    <col min="13" max="13" width="42.421875" style="77" customWidth="1"/>
    <col min="14" max="14" width="2.7109375" style="77" customWidth="1"/>
    <col min="15" max="15" width="1.1484375" style="77" customWidth="1"/>
    <col min="16" max="16" width="15.140625" style="77" bestFit="1" customWidth="1"/>
    <col min="17" max="16384" width="14.421875" style="77" customWidth="1"/>
  </cols>
  <sheetData>
    <row r="2" spans="2:14" ht="15" customHeight="1">
      <c r="B2" s="270"/>
      <c r="C2" s="272"/>
      <c r="D2" s="272"/>
      <c r="E2" s="273"/>
      <c r="F2" s="274"/>
      <c r="G2" s="274"/>
      <c r="H2" s="274"/>
      <c r="I2" s="274"/>
      <c r="J2" s="273"/>
      <c r="K2" s="273"/>
      <c r="L2" s="273"/>
      <c r="M2" s="273"/>
      <c r="N2" s="276"/>
    </row>
    <row r="3" spans="2:15" ht="45">
      <c r="B3" s="277"/>
      <c r="C3" s="280" t="s">
        <v>62</v>
      </c>
      <c r="D3" s="280"/>
      <c r="E3" s="281"/>
      <c r="F3" s="282"/>
      <c r="G3" s="282"/>
      <c r="H3" s="279">
        <f>COUNTIF(H5:H23,"x")</f>
        <v>9</v>
      </c>
      <c r="I3" s="279">
        <f>COUNTIF(I5:I23,"x")</f>
        <v>0</v>
      </c>
      <c r="J3" s="281"/>
      <c r="K3" s="281"/>
      <c r="L3" s="281"/>
      <c r="M3" s="283" t="str">
        <f>IF((H3+I3)&gt;0,"Nejsou vyplněny všechny položky!","")</f>
        <v>Nejsou vyplněny všechny položky!</v>
      </c>
      <c r="N3" s="284"/>
      <c r="O3" s="78"/>
    </row>
    <row r="4" spans="2:15" s="80" customFormat="1" ht="10.5">
      <c r="B4" s="286"/>
      <c r="C4" s="289"/>
      <c r="D4" s="289"/>
      <c r="E4" s="340"/>
      <c r="F4" s="341"/>
      <c r="G4" s="342"/>
      <c r="H4" s="342"/>
      <c r="I4" s="342"/>
      <c r="J4" s="292"/>
      <c r="K4" s="292"/>
      <c r="L4" s="292"/>
      <c r="M4" s="344"/>
      <c r="N4" s="294"/>
      <c r="O4" s="79"/>
    </row>
    <row r="5" spans="2:16" ht="34.5">
      <c r="B5" s="277"/>
      <c r="C5" s="345"/>
      <c r="D5" s="345"/>
      <c r="E5" s="346"/>
      <c r="F5" s="347" t="s">
        <v>3</v>
      </c>
      <c r="G5" s="347" t="s">
        <v>76</v>
      </c>
      <c r="H5" s="348" t="s">
        <v>108</v>
      </c>
      <c r="I5" s="348" t="s">
        <v>109</v>
      </c>
      <c r="J5" s="349" t="s">
        <v>4</v>
      </c>
      <c r="K5" s="349" t="s">
        <v>5</v>
      </c>
      <c r="L5" s="349" t="s">
        <v>6</v>
      </c>
      <c r="M5" s="349" t="s">
        <v>7</v>
      </c>
      <c r="N5" s="284"/>
      <c r="O5" s="78"/>
      <c r="P5" s="80"/>
    </row>
    <row r="6" spans="2:15" s="80" customFormat="1" ht="10.5">
      <c r="B6" s="286"/>
      <c r="C6" s="289"/>
      <c r="D6" s="289"/>
      <c r="E6" s="290"/>
      <c r="F6" s="341"/>
      <c r="G6" s="342"/>
      <c r="H6" s="342"/>
      <c r="I6" s="342"/>
      <c r="J6" s="299"/>
      <c r="K6" s="299"/>
      <c r="L6" s="299"/>
      <c r="M6" s="350"/>
      <c r="N6" s="351"/>
      <c r="O6" s="79"/>
    </row>
    <row r="7" spans="2:15" ht="15.75" customHeight="1">
      <c r="B7" s="277"/>
      <c r="C7" s="336" t="s">
        <v>63</v>
      </c>
      <c r="D7" s="336"/>
      <c r="E7" s="383"/>
      <c r="F7" s="384"/>
      <c r="G7" s="385"/>
      <c r="H7" s="384"/>
      <c r="I7" s="384"/>
      <c r="J7" s="387"/>
      <c r="K7" s="387"/>
      <c r="L7" s="387"/>
      <c r="M7" s="338" t="str">
        <f>IF(COUNTIF(H9:I13,"x")&gt;0,"Nejsou vyplněny všechny položky!","")</f>
        <v>Nejsou vyplněny všechny položky!</v>
      </c>
      <c r="N7" s="352"/>
      <c r="O7" s="78"/>
    </row>
    <row r="8" spans="2:15" s="80" customFormat="1" ht="4.5">
      <c r="B8" s="286"/>
      <c r="C8" s="289"/>
      <c r="D8" s="289"/>
      <c r="E8" s="290"/>
      <c r="F8" s="291"/>
      <c r="G8" s="353"/>
      <c r="H8" s="292"/>
      <c r="I8" s="292"/>
      <c r="J8" s="299"/>
      <c r="K8" s="299"/>
      <c r="L8" s="299"/>
      <c r="M8" s="350"/>
      <c r="N8" s="351"/>
      <c r="O8" s="79"/>
    </row>
    <row r="9" spans="2:16" ht="15.75">
      <c r="B9" s="277"/>
      <c r="C9" s="345"/>
      <c r="D9" s="355" t="s">
        <v>219</v>
      </c>
      <c r="E9" s="356" t="s">
        <v>64</v>
      </c>
      <c r="F9" s="369">
        <v>4</v>
      </c>
      <c r="G9" s="370"/>
      <c r="H9" s="359" t="str">
        <f>IF(G9="","x","")</f>
        <v>x</v>
      </c>
      <c r="I9" s="359">
        <f>IF(AND(G9=1,M9=""),"x","")</f>
      </c>
      <c r="J9" s="360"/>
      <c r="K9" s="361"/>
      <c r="L9" s="362"/>
      <c r="M9" s="363"/>
      <c r="N9" s="352"/>
      <c r="O9" s="78"/>
      <c r="P9" s="82">
        <f>IF(I9="x","doplňte STRUČNÉ zdůvodnění","")</f>
      </c>
    </row>
    <row r="10" spans="2:16" ht="15.75">
      <c r="B10" s="277"/>
      <c r="C10" s="345"/>
      <c r="D10" s="355" t="s">
        <v>220</v>
      </c>
      <c r="E10" s="356" t="s">
        <v>67</v>
      </c>
      <c r="F10" s="369" t="s">
        <v>33</v>
      </c>
      <c r="G10" s="370"/>
      <c r="H10" s="359" t="str">
        <f>IF(G10="","x","")</f>
        <v>x</v>
      </c>
      <c r="I10" s="359">
        <f>IF(AND(G10=1,M10=""),"x","")</f>
      </c>
      <c r="J10" s="360"/>
      <c r="K10" s="361"/>
      <c r="L10" s="362"/>
      <c r="M10" s="363"/>
      <c r="N10" s="352"/>
      <c r="O10" s="78"/>
      <c r="P10" s="82">
        <f>IF(I10="x","doplňte STRUČNÉ zdůvodnění","")</f>
      </c>
    </row>
    <row r="11" spans="2:16" ht="15.75">
      <c r="B11" s="277"/>
      <c r="C11" s="345"/>
      <c r="D11" s="355" t="s">
        <v>221</v>
      </c>
      <c r="E11" s="356" t="s">
        <v>69</v>
      </c>
      <c r="F11" s="369">
        <v>3</v>
      </c>
      <c r="G11" s="370"/>
      <c r="H11" s="359" t="str">
        <f>IF(G11="","x","")</f>
        <v>x</v>
      </c>
      <c r="I11" s="359">
        <f>IF(AND(G11=1,M11=""),"x","")</f>
      </c>
      <c r="J11" s="360"/>
      <c r="K11" s="361"/>
      <c r="L11" s="362"/>
      <c r="M11" s="363"/>
      <c r="N11" s="352"/>
      <c r="O11" s="78"/>
      <c r="P11" s="82">
        <f>IF(I11="x","doplňte STRUČNÉ zdůvodnění","")</f>
      </c>
    </row>
    <row r="12" spans="2:16" ht="28.5">
      <c r="B12" s="277"/>
      <c r="C12" s="345"/>
      <c r="D12" s="355" t="s">
        <v>222</v>
      </c>
      <c r="E12" s="356" t="s">
        <v>70</v>
      </c>
      <c r="F12" s="369">
        <v>4</v>
      </c>
      <c r="G12" s="370"/>
      <c r="H12" s="359" t="str">
        <f>IF(G12="","x","")</f>
        <v>x</v>
      </c>
      <c r="I12" s="359">
        <f>IF(AND(G12=1,M12=""),"x","")</f>
      </c>
      <c r="J12" s="360"/>
      <c r="K12" s="361"/>
      <c r="L12" s="362"/>
      <c r="M12" s="363"/>
      <c r="N12" s="352"/>
      <c r="O12" s="78"/>
      <c r="P12" s="82">
        <f>IF(I12="x","doplňte STRUČNÉ zdůvodnění","")</f>
      </c>
    </row>
    <row r="13" spans="2:16" ht="28.5">
      <c r="B13" s="277"/>
      <c r="C13" s="345"/>
      <c r="D13" s="355" t="s">
        <v>223</v>
      </c>
      <c r="E13" s="356" t="s">
        <v>71</v>
      </c>
      <c r="F13" s="369">
        <v>3</v>
      </c>
      <c r="G13" s="370"/>
      <c r="H13" s="359" t="str">
        <f>IF(G13="","x","")</f>
        <v>x</v>
      </c>
      <c r="I13" s="359">
        <f>IF(AND(G13=1,M13=""),"x","")</f>
      </c>
      <c r="J13" s="360"/>
      <c r="K13" s="361"/>
      <c r="L13" s="362"/>
      <c r="M13" s="363"/>
      <c r="N13" s="352"/>
      <c r="O13" s="79"/>
      <c r="P13" s="82">
        <f>IF(I13="x","doplňte STRUČNÉ zdůvodnění","")</f>
      </c>
    </row>
    <row r="14" spans="2:15" ht="15.75">
      <c r="B14" s="277"/>
      <c r="C14" s="345"/>
      <c r="D14" s="345"/>
      <c r="E14" s="364"/>
      <c r="F14" s="341"/>
      <c r="G14" s="365"/>
      <c r="H14" s="374"/>
      <c r="I14" s="374"/>
      <c r="J14" s="367"/>
      <c r="K14" s="367"/>
      <c r="L14" s="367"/>
      <c r="M14" s="368"/>
      <c r="N14" s="352"/>
      <c r="O14" s="79"/>
    </row>
    <row r="15" spans="2:15" ht="15.75" customHeight="1">
      <c r="B15" s="277"/>
      <c r="C15" s="336" t="s">
        <v>72</v>
      </c>
      <c r="D15" s="336"/>
      <c r="E15" s="383"/>
      <c r="F15" s="384"/>
      <c r="G15" s="385"/>
      <c r="H15" s="384"/>
      <c r="I15" s="384"/>
      <c r="J15" s="387"/>
      <c r="K15" s="387"/>
      <c r="L15" s="387"/>
      <c r="M15" s="338" t="str">
        <f>IF(COUNTIF(H17:I20,"x")&gt;0,"Nejsou vyplněny všechny položky!","")</f>
        <v>Nejsou vyplněny všechny položky!</v>
      </c>
      <c r="N15" s="352"/>
      <c r="O15" s="78"/>
    </row>
    <row r="16" spans="2:15" s="80" customFormat="1" ht="12">
      <c r="B16" s="286"/>
      <c r="C16" s="289"/>
      <c r="D16" s="289"/>
      <c r="E16" s="290"/>
      <c r="F16" s="291"/>
      <c r="G16" s="353"/>
      <c r="H16" s="292"/>
      <c r="I16" s="292"/>
      <c r="J16" s="299"/>
      <c r="K16" s="299"/>
      <c r="L16" s="299"/>
      <c r="M16" s="350"/>
      <c r="N16" s="352"/>
      <c r="O16" s="79"/>
    </row>
    <row r="17" spans="2:16" ht="85.5">
      <c r="B17" s="277"/>
      <c r="C17" s="345"/>
      <c r="D17" s="355" t="s">
        <v>224</v>
      </c>
      <c r="E17" s="356" t="s">
        <v>122</v>
      </c>
      <c r="F17" s="369">
        <v>4</v>
      </c>
      <c r="G17" s="371"/>
      <c r="H17" s="359" t="str">
        <f>IF(G17="","x","")</f>
        <v>x</v>
      </c>
      <c r="I17" s="359">
        <f>IF(AND(G17=1,M17=""),"x","")</f>
      </c>
      <c r="J17" s="360"/>
      <c r="K17" s="361"/>
      <c r="L17" s="362"/>
      <c r="M17" s="363"/>
      <c r="N17" s="352"/>
      <c r="O17" s="78"/>
      <c r="P17" s="82">
        <f>IF(I17="x","doplňte STRUČNÉ zdůvodnění","")</f>
      </c>
    </row>
    <row r="18" spans="2:16" ht="28.5">
      <c r="B18" s="277"/>
      <c r="C18" s="345"/>
      <c r="D18" s="355" t="s">
        <v>225</v>
      </c>
      <c r="E18" s="356" t="s">
        <v>73</v>
      </c>
      <c r="F18" s="369" t="s">
        <v>33</v>
      </c>
      <c r="G18" s="371"/>
      <c r="H18" s="359" t="str">
        <f>IF(G18="","x","")</f>
        <v>x</v>
      </c>
      <c r="I18" s="359">
        <f>IF(AND(G18=1,M18=""),"x","")</f>
      </c>
      <c r="J18" s="360"/>
      <c r="K18" s="361"/>
      <c r="L18" s="362"/>
      <c r="M18" s="363"/>
      <c r="N18" s="352"/>
      <c r="O18" s="78"/>
      <c r="P18" s="82">
        <f>IF(I18="x","doplňte STRUČNÉ zdůvodnění","")</f>
      </c>
    </row>
    <row r="19" spans="2:16" ht="15.75">
      <c r="B19" s="277"/>
      <c r="C19" s="345"/>
      <c r="D19" s="355" t="s">
        <v>226</v>
      </c>
      <c r="E19" s="356" t="s">
        <v>74</v>
      </c>
      <c r="F19" s="369">
        <v>3</v>
      </c>
      <c r="G19" s="371"/>
      <c r="H19" s="359" t="str">
        <f>IF(G19="","x","")</f>
        <v>x</v>
      </c>
      <c r="I19" s="359">
        <f>IF(AND(G19=1,M19=""),"x","")</f>
      </c>
      <c r="J19" s="360"/>
      <c r="K19" s="361"/>
      <c r="L19" s="362"/>
      <c r="M19" s="363"/>
      <c r="N19" s="352"/>
      <c r="O19" s="78"/>
      <c r="P19" s="82">
        <f>IF(I19="x","doplňte STRUČNÉ zdůvodnění","")</f>
      </c>
    </row>
    <row r="20" spans="2:16" ht="28.5">
      <c r="B20" s="277"/>
      <c r="C20" s="345"/>
      <c r="D20" s="355" t="s">
        <v>227</v>
      </c>
      <c r="E20" s="356" t="s">
        <v>75</v>
      </c>
      <c r="F20" s="369">
        <v>4</v>
      </c>
      <c r="G20" s="371"/>
      <c r="H20" s="359" t="str">
        <f>IF(G20="","x","")</f>
        <v>x</v>
      </c>
      <c r="I20" s="359">
        <f>IF(AND(G20=1,M20=""),"x","")</f>
      </c>
      <c r="J20" s="360"/>
      <c r="K20" s="361"/>
      <c r="L20" s="362"/>
      <c r="M20" s="363"/>
      <c r="N20" s="352"/>
      <c r="O20" s="78"/>
      <c r="P20" s="82">
        <f>IF(I20="x","doplňte STRUČNÉ zdůvodnění","")</f>
      </c>
    </row>
    <row r="21" spans="2:15" ht="13.5">
      <c r="B21" s="277"/>
      <c r="C21" s="345"/>
      <c r="D21" s="345"/>
      <c r="E21" s="373"/>
      <c r="F21" s="341"/>
      <c r="G21" s="374"/>
      <c r="H21" s="374"/>
      <c r="I21" s="374"/>
      <c r="J21" s="375"/>
      <c r="K21" s="375"/>
      <c r="L21" s="375"/>
      <c r="M21" s="376"/>
      <c r="N21" s="352"/>
      <c r="O21" s="78"/>
    </row>
    <row r="22" spans="2:15" ht="13.5">
      <c r="B22" s="277"/>
      <c r="C22" s="345"/>
      <c r="D22" s="345"/>
      <c r="E22" s="373"/>
      <c r="F22" s="341"/>
      <c r="G22" s="374"/>
      <c r="H22" s="374"/>
      <c r="I22" s="374"/>
      <c r="J22" s="375"/>
      <c r="K22" s="375"/>
      <c r="L22" s="375"/>
      <c r="M22" s="283" t="str">
        <f>M3</f>
        <v>Nejsou vyplněny všechny položky!</v>
      </c>
      <c r="N22" s="352"/>
      <c r="O22" s="78"/>
    </row>
    <row r="23" spans="2:15" ht="13.5">
      <c r="B23" s="377"/>
      <c r="C23" s="378"/>
      <c r="D23" s="378"/>
      <c r="E23" s="379"/>
      <c r="F23" s="380"/>
      <c r="G23" s="380"/>
      <c r="H23" s="380"/>
      <c r="I23" s="380"/>
      <c r="J23" s="379"/>
      <c r="K23" s="379"/>
      <c r="L23" s="379"/>
      <c r="M23" s="379"/>
      <c r="N23" s="382"/>
      <c r="O23" s="78"/>
    </row>
  </sheetData>
  <sheetProtection sheet="1" insertHyperlinks="0" selectLockedCells="1" autoFilter="0" pivotTables="0"/>
  <conditionalFormatting sqref="M9:M13">
    <cfRule type="expression" priority="2" dxfId="26">
      <formula>G9=1</formula>
    </cfRule>
  </conditionalFormatting>
  <conditionalFormatting sqref="M17:M20">
    <cfRule type="expression" priority="1" dxfId="26">
      <formula>G17=1</formula>
    </cfRule>
  </conditionalFormatting>
  <dataValidations count="3">
    <dataValidation type="list" allowBlank="1" showInputMessage="1" showErrorMessage="1" prompt="Zadej jedno z 1,2,3,4,S" sqref="F17:F22 F9:F13">
      <formula1>"1,2,3,4,S"</formula1>
    </dataValidation>
    <dataValidation allowBlank="1" showErrorMessage="1" sqref="F14:F16"/>
    <dataValidation type="textLength" operator="lessThan" allowBlank="1" showInputMessage="1" showErrorMessage="1" error="Zkraťte prosím text (max. 300 znaků včetně mezer) - ve výstupním formuláři by se nezobrazil celý." sqref="M9:M13 M17:M20">
      <formula1>300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70" r:id="rId2"/>
  <headerFooter>
    <oddFooter>&amp;C&amp;P/&amp;N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500"/>
  <sheetViews>
    <sheetView showRowColHeaders="0" zoomScalePageLayoutView="0" workbookViewId="0" topLeftCell="A1">
      <selection activeCell="A1" sqref="A1"/>
    </sheetView>
  </sheetViews>
  <sheetFormatPr defaultColWidth="14.421875" defaultRowHeight="12.75"/>
  <cols>
    <col min="1" max="1" width="2.7109375" style="392" customWidth="1"/>
    <col min="2" max="2" width="2.7109375" style="173" customWidth="1"/>
    <col min="3" max="4" width="3.57421875" style="194" hidden="1" customWidth="1"/>
    <col min="5" max="5" width="3.57421875" style="185" hidden="1" customWidth="1"/>
    <col min="6" max="6" width="2.7109375" style="186" customWidth="1"/>
    <col min="7" max="7" width="2.421875" style="173" bestFit="1" customWidth="1"/>
    <col min="8" max="8" width="132.421875" style="173" customWidth="1"/>
    <col min="9" max="9" width="2.7109375" style="173" customWidth="1"/>
    <col min="10" max="27" width="14.421875" style="392" customWidth="1"/>
    <col min="28" max="16384" width="14.421875" style="173" customWidth="1"/>
  </cols>
  <sheetData>
    <row r="1" spans="3:5" s="389" customFormat="1" ht="15" customHeight="1">
      <c r="C1" s="393"/>
      <c r="D1" s="393"/>
      <c r="E1" s="394"/>
    </row>
    <row r="2" spans="1:27" s="87" customFormat="1" ht="15" customHeight="1">
      <c r="A2" s="390"/>
      <c r="B2" s="88"/>
      <c r="C2" s="187"/>
      <c r="D2" s="188"/>
      <c r="E2" s="89"/>
      <c r="F2" s="90"/>
      <c r="G2" s="90"/>
      <c r="H2" s="91"/>
      <c r="I2" s="92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</row>
    <row r="3" spans="1:27" s="87" customFormat="1" ht="45">
      <c r="A3" s="390"/>
      <c r="B3" s="93"/>
      <c r="C3" s="189">
        <f>MATCH("P",D:D,0)-1</f>
        <v>7</v>
      </c>
      <c r="D3" s="189">
        <f>COLUMN(I2)-1</f>
        <v>8</v>
      </c>
      <c r="E3" s="95"/>
      <c r="F3" s="96" t="s">
        <v>118</v>
      </c>
      <c r="G3" s="96"/>
      <c r="H3" s="97"/>
      <c r="I3" s="98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</row>
    <row r="4" spans="1:27" s="99" customFormat="1" ht="55.5" customHeight="1">
      <c r="A4" s="391"/>
      <c r="B4" s="100"/>
      <c r="C4" s="190">
        <f>MAX(XXX!D45:D130)</f>
        <v>3</v>
      </c>
      <c r="D4" s="191" t="s">
        <v>98</v>
      </c>
      <c r="E4" s="106"/>
      <c r="F4" s="102"/>
      <c r="G4" s="103"/>
      <c r="H4" s="104"/>
      <c r="I4" s="105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</row>
    <row r="5" spans="2:9" ht="28.5" customHeight="1">
      <c r="B5" s="174"/>
      <c r="C5" s="192">
        <v>1</v>
      </c>
      <c r="D5" s="192" t="str">
        <f>IF(OR(C5=XXX!$D$45,C5=XXX!$D$78,C5=XXX!$D$117),"N",IF(C5&gt;($C$4+1),"-",IF(C5=$C$4+1,"P","x")))</f>
        <v>N</v>
      </c>
      <c r="E5" s="175"/>
      <c r="F5" s="176"/>
      <c r="G5" s="177"/>
      <c r="H5" s="178" t="str">
        <f>IF(D5="-","",IF(C5=$C$4+1,"",VLOOKUP(C5,XXX!$D$44:$F$130,3,0)&amp;VLOOKUP(C5,XXX!$D$44:$J$130,7,0)))</f>
        <v>Rizika na straně biologického rodiče:</v>
      </c>
      <c r="I5" s="179"/>
    </row>
    <row r="6" spans="2:9" ht="28.5" customHeight="1">
      <c r="B6" s="174"/>
      <c r="C6" s="192">
        <f>C5+1</f>
        <v>2</v>
      </c>
      <c r="D6" s="192" t="str">
        <f>IF(OR(C6=XXX!$D$45,C6=XXX!$D$78,C6=XXX!$D$117),"N",IF(C6&gt;($C$4+1),"-",IF(C6=$C$4+1,"P","x")))</f>
        <v>N</v>
      </c>
      <c r="E6" s="175"/>
      <c r="F6" s="176"/>
      <c r="G6" s="177"/>
      <c r="H6" s="178" t="str">
        <f>IF(D6="-","",IF(C6=$C$4+1,"",VLOOKUP(C6,XXX!$D$44:$F$130,3,0)&amp;VLOOKUP(C6,XXX!$D$44:$J$130,7,0)))</f>
        <v>Rizika na straně dítěte:</v>
      </c>
      <c r="I6" s="179"/>
    </row>
    <row r="7" spans="2:9" ht="28.5" customHeight="1">
      <c r="B7" s="174"/>
      <c r="C7" s="192">
        <f aca="true" t="shared" si="0" ref="C7:C70">C6+1</f>
        <v>3</v>
      </c>
      <c r="D7" s="192" t="str">
        <f>IF(OR(C7=XXX!$D$45,C7=XXX!$D$78,C7=XXX!$D$117),"N",IF(C7&gt;($C$4+1),"-",IF(C7=$C$4+1,"P","x")))</f>
        <v>N</v>
      </c>
      <c r="E7" s="175"/>
      <c r="F7" s="176"/>
      <c r="G7" s="177"/>
      <c r="H7" s="178" t="str">
        <f>IF(D7="-","",IF(C7=$C$4+1,"",VLOOKUP(C7,XXX!$D$44:$F$130,3,0)&amp;VLOOKUP(C7,XXX!$D$44:$J$130,7,0)))</f>
        <v>Rizika na straně pečující osoby:</v>
      </c>
      <c r="I7" s="179"/>
    </row>
    <row r="8" spans="2:9" ht="28.5" customHeight="1">
      <c r="B8" s="174"/>
      <c r="C8" s="192">
        <f t="shared" si="0"/>
        <v>4</v>
      </c>
      <c r="D8" s="192" t="str">
        <f>IF(OR(C8=XXX!$D$45,C8=XXX!$D$78,C8=XXX!$D$117),"N",IF(C8&gt;($C$4+1),"-",IF(C8=$C$4+1,"P","x")))</f>
        <v>P</v>
      </c>
      <c r="E8" s="175"/>
      <c r="F8" s="176"/>
      <c r="G8" s="177"/>
      <c r="H8" s="178">
        <f>IF(D8="-","",IF(C8=$C$4+1,"",VLOOKUP(C8,XXX!$D$44:$F$130,3,0)&amp;VLOOKUP(C8,XXX!$D$44:$J$130,7,0)))</f>
      </c>
      <c r="I8" s="179"/>
    </row>
    <row r="9" spans="2:9" ht="28.5" customHeight="1">
      <c r="B9" s="174"/>
      <c r="C9" s="192">
        <f t="shared" si="0"/>
        <v>5</v>
      </c>
      <c r="D9" s="192" t="str">
        <f>IF(OR(C9=XXX!$D$45,C9=XXX!$D$78,C9=XXX!$D$117),"N",IF(C9&gt;($C$4+1),"-",IF(C9=$C$4+1,"P","x")))</f>
        <v>-</v>
      </c>
      <c r="E9" s="175"/>
      <c r="F9" s="176"/>
      <c r="G9" s="177"/>
      <c r="H9" s="178">
        <f>IF(D9="-","",IF(C9=$C$4+1,"",VLOOKUP(C9,XXX!$D$44:$F$130,3,0)&amp;VLOOKUP(C9,XXX!$D$44:$J$130,7,0)))</f>
      </c>
      <c r="I9" s="179"/>
    </row>
    <row r="10" spans="2:9" ht="28.5" customHeight="1">
      <c r="B10" s="174"/>
      <c r="C10" s="192">
        <f t="shared" si="0"/>
        <v>6</v>
      </c>
      <c r="D10" s="192" t="str">
        <f>IF(OR(C10=XXX!$D$45,C10=XXX!$D$78,C10=XXX!$D$117),"N",IF(C10&gt;($C$4+1),"-",IF(C10=$C$4+1,"P","x")))</f>
        <v>-</v>
      </c>
      <c r="E10" s="175"/>
      <c r="F10" s="176"/>
      <c r="G10" s="177"/>
      <c r="H10" s="178">
        <f>IF(D10="-","",IF(C10=$C$4+1,"",VLOOKUP(C10,XXX!$D$44:$F$130,3,0)&amp;VLOOKUP(C10,XXX!$D$44:$J$130,7,0)))</f>
      </c>
      <c r="I10" s="179"/>
    </row>
    <row r="11" spans="2:9" ht="28.5" customHeight="1">
      <c r="B11" s="174"/>
      <c r="C11" s="192">
        <f t="shared" si="0"/>
        <v>7</v>
      </c>
      <c r="D11" s="192" t="str">
        <f>IF(OR(C11=XXX!$D$45,C11=XXX!$D$78,C11=XXX!$D$117),"N",IF(C11&gt;($C$4+1),"-",IF(C11=$C$4+1,"P","x")))</f>
        <v>-</v>
      </c>
      <c r="E11" s="175"/>
      <c r="F11" s="176"/>
      <c r="G11" s="177"/>
      <c r="H11" s="178">
        <f>IF(D11="-","",IF(C11=$C$4+1,"",VLOOKUP(C11,XXX!$D$44:$F$130,3,0)&amp;VLOOKUP(C11,XXX!$D$44:$J$130,7,0)))</f>
      </c>
      <c r="I11" s="179"/>
    </row>
    <row r="12" spans="2:9" ht="28.5" customHeight="1">
      <c r="B12" s="174"/>
      <c r="C12" s="192">
        <f t="shared" si="0"/>
        <v>8</v>
      </c>
      <c r="D12" s="192" t="str">
        <f>IF(OR(C12=XXX!$D$45,C12=XXX!$D$78,C12=XXX!$D$117),"N",IF(C12&gt;($C$4+1),"-",IF(C12=$C$4+1,"P","x")))</f>
        <v>-</v>
      </c>
      <c r="E12" s="175"/>
      <c r="F12" s="176"/>
      <c r="G12" s="177"/>
      <c r="H12" s="178">
        <f>IF(D12="-","",IF(C12=$C$4+1,"",VLOOKUP(C12,XXX!$D$44:$F$130,3,0)&amp;VLOOKUP(C12,XXX!$D$44:$J$130,7,0)))</f>
      </c>
      <c r="I12" s="179"/>
    </row>
    <row r="13" spans="2:9" ht="28.5" customHeight="1">
      <c r="B13" s="174"/>
      <c r="C13" s="192">
        <f t="shared" si="0"/>
        <v>9</v>
      </c>
      <c r="D13" s="192" t="str">
        <f>IF(OR(C13=XXX!$D$45,C13=XXX!$D$78,C13=XXX!$D$117),"N",IF(C13&gt;($C$4+1),"-",IF(C13=$C$4+1,"P","x")))</f>
        <v>-</v>
      </c>
      <c r="E13" s="175"/>
      <c r="F13" s="176"/>
      <c r="G13" s="177"/>
      <c r="H13" s="178">
        <f>IF(D13="-","",IF(C13=$C$4+1,"",VLOOKUP(C13,XXX!$D$44:$F$130,3,0)&amp;VLOOKUP(C13,XXX!$D$44:$J$130,7,0)))</f>
      </c>
      <c r="I13" s="179"/>
    </row>
    <row r="14" spans="2:9" ht="28.5" customHeight="1">
      <c r="B14" s="174"/>
      <c r="C14" s="192">
        <f t="shared" si="0"/>
        <v>10</v>
      </c>
      <c r="D14" s="192" t="str">
        <f>IF(OR(C14=XXX!$D$45,C14=XXX!$D$78,C14=XXX!$D$117),"N",IF(C14&gt;($C$4+1),"-",IF(C14=$C$4+1,"P","x")))</f>
        <v>-</v>
      </c>
      <c r="E14" s="175"/>
      <c r="F14" s="176"/>
      <c r="G14" s="177"/>
      <c r="H14" s="178">
        <f>IF(D14="-","",IF(C14=$C$4+1,"",VLOOKUP(C14,XXX!$D$44:$F$130,3,0)&amp;VLOOKUP(C14,XXX!$D$44:$J$130,7,0)))</f>
      </c>
      <c r="I14" s="179"/>
    </row>
    <row r="15" spans="2:9" ht="28.5" customHeight="1">
      <c r="B15" s="174"/>
      <c r="C15" s="192">
        <f t="shared" si="0"/>
        <v>11</v>
      </c>
      <c r="D15" s="192" t="str">
        <f>IF(OR(C15=XXX!$D$45,C15=XXX!$D$78,C15=XXX!$D$117),"N",IF(C15&gt;($C$4+1),"-",IF(C15=$C$4+1,"P","x")))</f>
        <v>-</v>
      </c>
      <c r="E15" s="175"/>
      <c r="F15" s="176"/>
      <c r="G15" s="177"/>
      <c r="H15" s="178">
        <f>IF(D15="-","",IF(C15=$C$4+1,"",VLOOKUP(C15,XXX!$D$44:$F$130,3,0)&amp;VLOOKUP(C15,XXX!$D$44:$J$130,7,0)))</f>
      </c>
      <c r="I15" s="179"/>
    </row>
    <row r="16" spans="2:9" ht="28.5" customHeight="1">
      <c r="B16" s="174"/>
      <c r="C16" s="192">
        <f t="shared" si="0"/>
        <v>12</v>
      </c>
      <c r="D16" s="192" t="str">
        <f>IF(OR(C16=XXX!$D$45,C16=XXX!$D$78,C16=XXX!$D$117),"N",IF(C16&gt;($C$4+1),"-",IF(C16=$C$4+1,"P","x")))</f>
        <v>-</v>
      </c>
      <c r="E16" s="175"/>
      <c r="F16" s="176"/>
      <c r="G16" s="177"/>
      <c r="H16" s="178">
        <f>IF(D16="-","",IF(C16=$C$4+1,"",VLOOKUP(C16,XXX!$D$44:$F$130,3,0)&amp;VLOOKUP(C16,XXX!$D$44:$J$130,7,0)))</f>
      </c>
      <c r="I16" s="179"/>
    </row>
    <row r="17" spans="2:9" ht="28.5" customHeight="1">
      <c r="B17" s="174"/>
      <c r="C17" s="192">
        <f t="shared" si="0"/>
        <v>13</v>
      </c>
      <c r="D17" s="192" t="str">
        <f>IF(OR(C17=XXX!$D$45,C17=XXX!$D$78,C17=XXX!$D$117),"N",IF(C17&gt;($C$4+1),"-",IF(C17=$C$4+1,"P","x")))</f>
        <v>-</v>
      </c>
      <c r="E17" s="175"/>
      <c r="F17" s="176"/>
      <c r="G17" s="177"/>
      <c r="H17" s="178">
        <f>IF(D17="-","",IF(C17=$C$4+1,"",VLOOKUP(C17,XXX!$D$44:$F$130,3,0)&amp;VLOOKUP(C17,XXX!$D$44:$J$130,7,0)))</f>
      </c>
      <c r="I17" s="179"/>
    </row>
    <row r="18" spans="2:9" ht="28.5" customHeight="1">
      <c r="B18" s="174"/>
      <c r="C18" s="192">
        <f t="shared" si="0"/>
        <v>14</v>
      </c>
      <c r="D18" s="192" t="str">
        <f>IF(OR(C18=XXX!$D$45,C18=XXX!$D$78,C18=XXX!$D$117),"N",IF(C18&gt;($C$4+1),"-",IF(C18=$C$4+1,"P","x")))</f>
        <v>-</v>
      </c>
      <c r="E18" s="175"/>
      <c r="F18" s="176"/>
      <c r="G18" s="177"/>
      <c r="H18" s="178">
        <f>IF(D18="-","",IF(C18=$C$4+1,"",VLOOKUP(C18,XXX!$D$44:$F$130,3,0)&amp;VLOOKUP(C18,XXX!$D$44:$J$130,7,0)))</f>
      </c>
      <c r="I18" s="179"/>
    </row>
    <row r="19" spans="2:9" ht="28.5" customHeight="1">
      <c r="B19" s="174"/>
      <c r="C19" s="192">
        <f t="shared" si="0"/>
        <v>15</v>
      </c>
      <c r="D19" s="192" t="str">
        <f>IF(OR(C19=XXX!$D$45,C19=XXX!$D$78,C19=XXX!$D$117),"N",IF(C19&gt;($C$4+1),"-",IF(C19=$C$4+1,"P","x")))</f>
        <v>-</v>
      </c>
      <c r="E19" s="175"/>
      <c r="F19" s="176"/>
      <c r="G19" s="177"/>
      <c r="H19" s="178">
        <f>IF(D19="-","",IF(C19=$C$4+1,"",VLOOKUP(C19,XXX!$D$44:$F$130,3,0)&amp;VLOOKUP(C19,XXX!$D$44:$J$130,7,0)))</f>
      </c>
      <c r="I19" s="179"/>
    </row>
    <row r="20" spans="2:9" ht="28.5" customHeight="1">
      <c r="B20" s="174"/>
      <c r="C20" s="192">
        <f t="shared" si="0"/>
        <v>16</v>
      </c>
      <c r="D20" s="192" t="str">
        <f>IF(OR(C20=XXX!$D$45,C20=XXX!$D$78,C20=XXX!$D$117),"N",IF(C20&gt;($C$4+1),"-",IF(C20=$C$4+1,"P","x")))</f>
        <v>-</v>
      </c>
      <c r="E20" s="175"/>
      <c r="F20" s="176"/>
      <c r="G20" s="177"/>
      <c r="H20" s="178">
        <f>IF(D20="-","",IF(C20=$C$4+1,"",VLOOKUP(C20,XXX!$D$44:$F$130,3,0)&amp;VLOOKUP(C20,XXX!$D$44:$J$130,7,0)))</f>
      </c>
      <c r="I20" s="179"/>
    </row>
    <row r="21" spans="2:9" ht="28.5" customHeight="1">
      <c r="B21" s="174"/>
      <c r="C21" s="192">
        <f t="shared" si="0"/>
        <v>17</v>
      </c>
      <c r="D21" s="192" t="str">
        <f>IF(OR(C21=XXX!$D$45,C21=XXX!$D$78,C21=XXX!$D$117),"N",IF(C21&gt;($C$4+1),"-",IF(C21=$C$4+1,"P","x")))</f>
        <v>-</v>
      </c>
      <c r="E21" s="175"/>
      <c r="F21" s="176"/>
      <c r="G21" s="177"/>
      <c r="H21" s="178">
        <f>IF(D21="-","",IF(C21=$C$4+1,"",VLOOKUP(C21,XXX!$D$44:$F$130,3,0)&amp;VLOOKUP(C21,XXX!$D$44:$J$130,7,0)))</f>
      </c>
      <c r="I21" s="179"/>
    </row>
    <row r="22" spans="2:9" ht="28.5" customHeight="1">
      <c r="B22" s="174"/>
      <c r="C22" s="192">
        <f t="shared" si="0"/>
        <v>18</v>
      </c>
      <c r="D22" s="192" t="str">
        <f>IF(OR(C22=XXX!$D$45,C22=XXX!$D$78,C22=XXX!$D$117),"N",IF(C22&gt;($C$4+1),"-",IF(C22=$C$4+1,"P","x")))</f>
        <v>-</v>
      </c>
      <c r="E22" s="175"/>
      <c r="F22" s="176"/>
      <c r="G22" s="177"/>
      <c r="H22" s="178">
        <f>IF(D22="-","",IF(C22=$C$4+1,"",VLOOKUP(C22,XXX!$D$44:$F$130,3,0)&amp;VLOOKUP(C22,XXX!$D$44:$J$130,7,0)))</f>
      </c>
      <c r="I22" s="179"/>
    </row>
    <row r="23" spans="2:9" ht="28.5" customHeight="1">
      <c r="B23" s="174"/>
      <c r="C23" s="192">
        <f t="shared" si="0"/>
        <v>19</v>
      </c>
      <c r="D23" s="192" t="str">
        <f>IF(OR(C23=XXX!$D$45,C23=XXX!$D$78,C23=XXX!$D$117),"N",IF(C23&gt;($C$4+1),"-",IF(C23=$C$4+1,"P","x")))</f>
        <v>-</v>
      </c>
      <c r="E23" s="175"/>
      <c r="F23" s="176"/>
      <c r="G23" s="177"/>
      <c r="H23" s="178">
        <f>IF(D23="-","",IF(C23=$C$4+1,"",VLOOKUP(C23,XXX!$D$44:$F$130,3,0)&amp;VLOOKUP(C23,XXX!$D$44:$J$130,7,0)))</f>
      </c>
      <c r="I23" s="179"/>
    </row>
    <row r="24" spans="2:9" ht="28.5" customHeight="1">
      <c r="B24" s="174"/>
      <c r="C24" s="192">
        <f t="shared" si="0"/>
        <v>20</v>
      </c>
      <c r="D24" s="192" t="str">
        <f>IF(OR(C24=XXX!$D$45,C24=XXX!$D$78,C24=XXX!$D$117),"N",IF(C24&gt;($C$4+1),"-",IF(C24=$C$4+1,"P","x")))</f>
        <v>-</v>
      </c>
      <c r="E24" s="175"/>
      <c r="F24" s="176"/>
      <c r="G24" s="177"/>
      <c r="H24" s="178">
        <f>IF(D24="-","",IF(C24=$C$4+1,"",VLOOKUP(C24,XXX!$D$44:$F$130,3,0)&amp;VLOOKUP(C24,XXX!$D$44:$J$130,7,0)))</f>
      </c>
      <c r="I24" s="179"/>
    </row>
    <row r="25" spans="2:9" ht="28.5" customHeight="1">
      <c r="B25" s="174"/>
      <c r="C25" s="192">
        <f t="shared" si="0"/>
        <v>21</v>
      </c>
      <c r="D25" s="192" t="str">
        <f>IF(OR(C25=XXX!$D$45,C25=XXX!$D$78,C25=XXX!$D$117),"N",IF(C25&gt;($C$4+1),"-",IF(C25=$C$4+1,"P","x")))</f>
        <v>-</v>
      </c>
      <c r="E25" s="175"/>
      <c r="F25" s="176"/>
      <c r="G25" s="177"/>
      <c r="H25" s="178">
        <f>IF(D25="-","",IF(C25=$C$4+1,"",VLOOKUP(C25,XXX!$D$44:$F$130,3,0)&amp;VLOOKUP(C25,XXX!$D$44:$J$130,7,0)))</f>
      </c>
      <c r="I25" s="179"/>
    </row>
    <row r="26" spans="2:9" ht="28.5" customHeight="1">
      <c r="B26" s="174"/>
      <c r="C26" s="192">
        <f t="shared" si="0"/>
        <v>22</v>
      </c>
      <c r="D26" s="192" t="str">
        <f>IF(OR(C26=XXX!$D$45,C26=XXX!$D$78,C26=XXX!$D$117),"N",IF(C26&gt;($C$4+1),"-",IF(C26=$C$4+1,"P","x")))</f>
        <v>-</v>
      </c>
      <c r="E26" s="175"/>
      <c r="F26" s="176"/>
      <c r="G26" s="177"/>
      <c r="H26" s="178">
        <f>IF(D26="-","",IF(C26=$C$4+1,"",VLOOKUP(C26,XXX!$D$44:$F$130,3,0)&amp;VLOOKUP(C26,XXX!$D$44:$J$130,7,0)))</f>
      </c>
      <c r="I26" s="179"/>
    </row>
    <row r="27" spans="2:9" ht="28.5" customHeight="1">
      <c r="B27" s="174"/>
      <c r="C27" s="192">
        <f t="shared" si="0"/>
        <v>23</v>
      </c>
      <c r="D27" s="192" t="str">
        <f>IF(OR(C27=XXX!$D$45,C27=XXX!$D$78,C27=XXX!$D$117),"N",IF(C27&gt;($C$4+1),"-",IF(C27=$C$4+1,"P","x")))</f>
        <v>-</v>
      </c>
      <c r="E27" s="175"/>
      <c r="F27" s="176"/>
      <c r="G27" s="177"/>
      <c r="H27" s="178">
        <f>IF(D27="-","",IF(C27=$C$4+1,"",VLOOKUP(C27,XXX!$D$44:$F$130,3,0)&amp;VLOOKUP(C27,XXX!$D$44:$J$130,7,0)))</f>
      </c>
      <c r="I27" s="179"/>
    </row>
    <row r="28" spans="2:9" ht="28.5" customHeight="1">
      <c r="B28" s="174"/>
      <c r="C28" s="192">
        <f t="shared" si="0"/>
        <v>24</v>
      </c>
      <c r="D28" s="192" t="str">
        <f>IF(OR(C28=XXX!$D$45,C28=XXX!$D$78,C28=XXX!$D$117),"N",IF(C28&gt;($C$4+1),"-",IF(C28=$C$4+1,"P","x")))</f>
        <v>-</v>
      </c>
      <c r="E28" s="175"/>
      <c r="F28" s="176"/>
      <c r="G28" s="177"/>
      <c r="H28" s="178">
        <f>IF(D28="-","",IF(C28=$C$4+1,"",VLOOKUP(C28,XXX!$D$44:$F$130,3,0)&amp;VLOOKUP(C28,XXX!$D$44:$J$130,7,0)))</f>
      </c>
      <c r="I28" s="179"/>
    </row>
    <row r="29" spans="2:9" ht="28.5" customHeight="1">
      <c r="B29" s="174"/>
      <c r="C29" s="192">
        <f t="shared" si="0"/>
        <v>25</v>
      </c>
      <c r="D29" s="192" t="str">
        <f>IF(OR(C29=XXX!$D$45,C29=XXX!$D$78,C29=XXX!$D$117),"N",IF(C29&gt;($C$4+1),"-",IF(C29=$C$4+1,"P","x")))</f>
        <v>-</v>
      </c>
      <c r="E29" s="175"/>
      <c r="F29" s="176"/>
      <c r="G29" s="177"/>
      <c r="H29" s="178">
        <f>IF(D29="-","",IF(C29=$C$4+1,"",VLOOKUP(C29,XXX!$D$44:$F$130,3,0)&amp;VLOOKUP(C29,XXX!$D$44:$J$130,7,0)))</f>
      </c>
      <c r="I29" s="179"/>
    </row>
    <row r="30" spans="2:9" ht="28.5" customHeight="1">
      <c r="B30" s="174"/>
      <c r="C30" s="192">
        <f t="shared" si="0"/>
        <v>26</v>
      </c>
      <c r="D30" s="192" t="str">
        <f>IF(OR(C30=XXX!$D$45,C30=XXX!$D$78,C30=XXX!$D$117),"N",IF(C30&gt;($C$4+1),"-",IF(C30=$C$4+1,"P","x")))</f>
        <v>-</v>
      </c>
      <c r="E30" s="175"/>
      <c r="F30" s="176"/>
      <c r="G30" s="177"/>
      <c r="H30" s="178">
        <f>IF(D30="-","",IF(C30=$C$4+1,"",VLOOKUP(C30,XXX!$D$44:$F$130,3,0)&amp;VLOOKUP(C30,XXX!$D$44:$J$130,7,0)))</f>
      </c>
      <c r="I30" s="179"/>
    </row>
    <row r="31" spans="2:9" ht="28.5" customHeight="1">
      <c r="B31" s="174"/>
      <c r="C31" s="192">
        <f t="shared" si="0"/>
        <v>27</v>
      </c>
      <c r="D31" s="192" t="str">
        <f>IF(OR(C31=XXX!$D$45,C31=XXX!$D$78,C31=XXX!$D$117),"N",IF(C31&gt;($C$4+1),"-",IF(C31=$C$4+1,"P","x")))</f>
        <v>-</v>
      </c>
      <c r="E31" s="175"/>
      <c r="F31" s="176"/>
      <c r="G31" s="177"/>
      <c r="H31" s="178">
        <f>IF(D31="-","",IF(C31=$C$4+1,"",VLOOKUP(C31,XXX!$D$44:$F$130,3,0)&amp;VLOOKUP(C31,XXX!$D$44:$J$130,7,0)))</f>
      </c>
      <c r="I31" s="179"/>
    </row>
    <row r="32" spans="2:9" ht="28.5" customHeight="1">
      <c r="B32" s="174"/>
      <c r="C32" s="192">
        <f t="shared" si="0"/>
        <v>28</v>
      </c>
      <c r="D32" s="192" t="str">
        <f>IF(OR(C32=XXX!$D$45,C32=XXX!$D$78,C32=XXX!$D$117),"N",IF(C32&gt;($C$4+1),"-",IF(C32=$C$4+1,"P","x")))</f>
        <v>-</v>
      </c>
      <c r="E32" s="175"/>
      <c r="F32" s="176"/>
      <c r="G32" s="177"/>
      <c r="H32" s="178">
        <f>IF(D32="-","",IF(C32=$C$4+1,"",VLOOKUP(C32,XXX!$D$44:$F$130,3,0)&amp;VLOOKUP(C32,XXX!$D$44:$J$130,7,0)))</f>
      </c>
      <c r="I32" s="179"/>
    </row>
    <row r="33" spans="2:9" ht="28.5" customHeight="1">
      <c r="B33" s="174"/>
      <c r="C33" s="192">
        <f t="shared" si="0"/>
        <v>29</v>
      </c>
      <c r="D33" s="192" t="str">
        <f>IF(OR(C33=XXX!$D$45,C33=XXX!$D$78,C33=XXX!$D$117),"N",IF(C33&gt;($C$4+1),"-",IF(C33=$C$4+1,"P","x")))</f>
        <v>-</v>
      </c>
      <c r="E33" s="175"/>
      <c r="F33" s="176"/>
      <c r="G33" s="177"/>
      <c r="H33" s="178">
        <f>IF(D33="-","",IF(C33=$C$4+1,"",VLOOKUP(C33,XXX!$D$44:$F$130,3,0)&amp;VLOOKUP(C33,XXX!$D$44:$J$130,7,0)))</f>
      </c>
      <c r="I33" s="179"/>
    </row>
    <row r="34" spans="2:9" ht="28.5" customHeight="1">
      <c r="B34" s="174"/>
      <c r="C34" s="192">
        <f t="shared" si="0"/>
        <v>30</v>
      </c>
      <c r="D34" s="192" t="str">
        <f>IF(OR(C34=XXX!$D$45,C34=XXX!$D$78,C34=XXX!$D$117),"N",IF(C34&gt;($C$4+1),"-",IF(C34=$C$4+1,"P","x")))</f>
        <v>-</v>
      </c>
      <c r="E34" s="175"/>
      <c r="F34" s="176"/>
      <c r="G34" s="177"/>
      <c r="H34" s="178">
        <f>IF(D34="-","",IF(C34=$C$4+1,"",VLOOKUP(C34,XXX!$D$44:$F$130,3,0)&amp;VLOOKUP(C34,XXX!$D$44:$J$130,7,0)))</f>
      </c>
      <c r="I34" s="179"/>
    </row>
    <row r="35" spans="2:9" ht="28.5" customHeight="1">
      <c r="B35" s="174"/>
      <c r="C35" s="192">
        <f t="shared" si="0"/>
        <v>31</v>
      </c>
      <c r="D35" s="192" t="str">
        <f>IF(OR(C35=XXX!$D$45,C35=XXX!$D$78,C35=XXX!$D$117),"N",IF(C35&gt;($C$4+1),"-",IF(C35=$C$4+1,"P","x")))</f>
        <v>-</v>
      </c>
      <c r="E35" s="175"/>
      <c r="F35" s="176"/>
      <c r="G35" s="177"/>
      <c r="H35" s="178">
        <f>IF(D35="-","",IF(C35=$C$4+1,"",VLOOKUP(C35,XXX!$D$44:$F$130,3,0)&amp;VLOOKUP(C35,XXX!$D$44:$J$130,7,0)))</f>
      </c>
      <c r="I35" s="179"/>
    </row>
    <row r="36" spans="2:9" ht="28.5" customHeight="1">
      <c r="B36" s="174"/>
      <c r="C36" s="192">
        <f t="shared" si="0"/>
        <v>32</v>
      </c>
      <c r="D36" s="192" t="str">
        <f>IF(OR(C36=XXX!$D$45,C36=XXX!$D$78,C36=XXX!$D$117),"N",IF(C36&gt;($C$4+1),"-",IF(C36=$C$4+1,"P","x")))</f>
        <v>-</v>
      </c>
      <c r="E36" s="175"/>
      <c r="F36" s="176"/>
      <c r="G36" s="177"/>
      <c r="H36" s="178">
        <f>IF(D36="-","",IF(C36=$C$4+1,"",VLOOKUP(C36,XXX!$D$44:$F$130,3,0)&amp;VLOOKUP(C36,XXX!$D$44:$J$130,7,0)))</f>
      </c>
      <c r="I36" s="179"/>
    </row>
    <row r="37" spans="2:9" ht="28.5" customHeight="1">
      <c r="B37" s="174"/>
      <c r="C37" s="192">
        <f t="shared" si="0"/>
        <v>33</v>
      </c>
      <c r="D37" s="192" t="str">
        <f>IF(OR(C37=XXX!$D$45,C37=XXX!$D$78,C37=XXX!$D$117),"N",IF(C37&gt;($C$4+1),"-",IF(C37=$C$4+1,"P","x")))</f>
        <v>-</v>
      </c>
      <c r="E37" s="175"/>
      <c r="F37" s="176"/>
      <c r="G37" s="177"/>
      <c r="H37" s="178">
        <f>IF(D37="-","",IF(C37=$C$4+1,"",VLOOKUP(C37,XXX!$D$44:$F$130,3,0)&amp;VLOOKUP(C37,XXX!$D$44:$J$130,7,0)))</f>
      </c>
      <c r="I37" s="179"/>
    </row>
    <row r="38" spans="2:9" ht="28.5" customHeight="1">
      <c r="B38" s="174"/>
      <c r="C38" s="192">
        <f t="shared" si="0"/>
        <v>34</v>
      </c>
      <c r="D38" s="192" t="str">
        <f>IF(OR(C38=XXX!$D$45,C38=XXX!$D$78,C38=XXX!$D$117),"N",IF(C38&gt;($C$4+1),"-",IF(C38=$C$4+1,"P","x")))</f>
        <v>-</v>
      </c>
      <c r="E38" s="175"/>
      <c r="F38" s="176"/>
      <c r="G38" s="177"/>
      <c r="H38" s="178">
        <f>IF(D38="-","",IF(C38=$C$4+1,"",VLOOKUP(C38,XXX!$D$44:$F$130,3,0)&amp;VLOOKUP(C38,XXX!$D$44:$J$130,7,0)))</f>
      </c>
      <c r="I38" s="179"/>
    </row>
    <row r="39" spans="2:9" ht="28.5" customHeight="1">
      <c r="B39" s="174"/>
      <c r="C39" s="192">
        <f t="shared" si="0"/>
        <v>35</v>
      </c>
      <c r="D39" s="192" t="str">
        <f>IF(OR(C39=XXX!$D$45,C39=XXX!$D$78,C39=XXX!$D$117),"N",IF(C39&gt;($C$4+1),"-",IF(C39=$C$4+1,"P","x")))</f>
        <v>-</v>
      </c>
      <c r="E39" s="175"/>
      <c r="F39" s="176"/>
      <c r="G39" s="177"/>
      <c r="H39" s="178">
        <f>IF(D39="-","",IF(C39=$C$4+1,"",VLOOKUP(C39,XXX!$D$44:$F$130,3,0)&amp;VLOOKUP(C39,XXX!$D$44:$J$130,7,0)))</f>
      </c>
      <c r="I39" s="179"/>
    </row>
    <row r="40" spans="2:9" ht="28.5" customHeight="1">
      <c r="B40" s="174"/>
      <c r="C40" s="192">
        <f t="shared" si="0"/>
        <v>36</v>
      </c>
      <c r="D40" s="192" t="str">
        <f>IF(OR(C40=XXX!$D$45,C40=XXX!$D$78,C40=XXX!$D$117),"N",IF(C40&gt;($C$4+1),"-",IF(C40=$C$4+1,"P","x")))</f>
        <v>-</v>
      </c>
      <c r="E40" s="175"/>
      <c r="F40" s="176"/>
      <c r="G40" s="177"/>
      <c r="H40" s="178">
        <f>IF(D40="-","",IF(C40=$C$4+1,"",VLOOKUP(C40,XXX!$D$44:$F$130,3,0)&amp;VLOOKUP(C40,XXX!$D$44:$J$130,7,0)))</f>
      </c>
      <c r="I40" s="179"/>
    </row>
    <row r="41" spans="2:9" ht="28.5" customHeight="1">
      <c r="B41" s="174"/>
      <c r="C41" s="192">
        <f t="shared" si="0"/>
        <v>37</v>
      </c>
      <c r="D41" s="192" t="str">
        <f>IF(OR(C41=XXX!$D$45,C41=XXX!$D$78,C41=XXX!$D$117),"N",IF(C41&gt;($C$4+1),"-",IF(C41=$C$4+1,"P","x")))</f>
        <v>-</v>
      </c>
      <c r="E41" s="175"/>
      <c r="F41" s="176"/>
      <c r="G41" s="177"/>
      <c r="H41" s="178">
        <f>IF(D41="-","",IF(C41=$C$4+1,"",VLOOKUP(C41,XXX!$D$44:$F$130,3,0)&amp;VLOOKUP(C41,XXX!$D$44:$J$130,7,0)))</f>
      </c>
      <c r="I41" s="179"/>
    </row>
    <row r="42" spans="2:9" ht="28.5" customHeight="1">
      <c r="B42" s="174"/>
      <c r="C42" s="192">
        <f t="shared" si="0"/>
        <v>38</v>
      </c>
      <c r="D42" s="192" t="str">
        <f>IF(OR(C42=XXX!$D$45,C42=XXX!$D$78,C42=XXX!$D$117),"N",IF(C42&gt;($C$4+1),"-",IF(C42=$C$4+1,"P","x")))</f>
        <v>-</v>
      </c>
      <c r="E42" s="175"/>
      <c r="F42" s="176"/>
      <c r="G42" s="177"/>
      <c r="H42" s="178">
        <f>IF(D42="-","",IF(C42=$C$4+1,"",VLOOKUP(C42,XXX!$D$44:$F$130,3,0)&amp;VLOOKUP(C42,XXX!$D$44:$J$130,7,0)))</f>
      </c>
      <c r="I42" s="179"/>
    </row>
    <row r="43" spans="2:9" ht="28.5" customHeight="1">
      <c r="B43" s="174"/>
      <c r="C43" s="192">
        <f t="shared" si="0"/>
        <v>39</v>
      </c>
      <c r="D43" s="192" t="str">
        <f>IF(OR(C43=XXX!$D$45,C43=XXX!$D$78,C43=XXX!$D$117),"N",IF(C43&gt;($C$4+1),"-",IF(C43=$C$4+1,"P","x")))</f>
        <v>-</v>
      </c>
      <c r="E43" s="175"/>
      <c r="F43" s="176"/>
      <c r="G43" s="177"/>
      <c r="H43" s="178">
        <f>IF(D43="-","",IF(C43=$C$4+1,"",VLOOKUP(C43,XXX!$D$44:$F$130,3,0)&amp;VLOOKUP(C43,XXX!$D$44:$J$130,7,0)))</f>
      </c>
      <c r="I43" s="179"/>
    </row>
    <row r="44" spans="2:9" ht="28.5" customHeight="1">
      <c r="B44" s="174"/>
      <c r="C44" s="192">
        <f t="shared" si="0"/>
        <v>40</v>
      </c>
      <c r="D44" s="192" t="str">
        <f>IF(OR(C44=XXX!$D$45,C44=XXX!$D$78,C44=XXX!$D$117),"N",IF(C44&gt;($C$4+1),"-",IF(C44=$C$4+1,"P","x")))</f>
        <v>-</v>
      </c>
      <c r="E44" s="175"/>
      <c r="F44" s="176"/>
      <c r="G44" s="177"/>
      <c r="H44" s="178">
        <f>IF(D44="-","",IF(C44=$C$4+1,"",VLOOKUP(C44,XXX!$D$44:$F$130,3,0)&amp;VLOOKUP(C44,XXX!$D$44:$J$130,7,0)))</f>
      </c>
      <c r="I44" s="179"/>
    </row>
    <row r="45" spans="2:9" ht="28.5" customHeight="1">
      <c r="B45" s="174"/>
      <c r="C45" s="192">
        <f t="shared" si="0"/>
        <v>41</v>
      </c>
      <c r="D45" s="192" t="str">
        <f>IF(OR(C45=XXX!$D$45,C45=XXX!$D$78,C45=XXX!$D$117),"N",IF(C45&gt;($C$4+1),"-",IF(C45=$C$4+1,"P","x")))</f>
        <v>-</v>
      </c>
      <c r="E45" s="175"/>
      <c r="F45" s="176"/>
      <c r="G45" s="177"/>
      <c r="H45" s="178">
        <f>IF(D45="-","",IF(C45=$C$4+1,"",VLOOKUP(C45,XXX!$D$44:$F$130,3,0)&amp;VLOOKUP(C45,XXX!$D$44:$J$130,7,0)))</f>
      </c>
      <c r="I45" s="179"/>
    </row>
    <row r="46" spans="2:9" ht="28.5" customHeight="1">
      <c r="B46" s="174"/>
      <c r="C46" s="192">
        <f t="shared" si="0"/>
        <v>42</v>
      </c>
      <c r="D46" s="192" t="str">
        <f>IF(OR(C46=XXX!$D$45,C46=XXX!$D$78,C46=XXX!$D$117),"N",IF(C46&gt;($C$4+1),"-",IF(C46=$C$4+1,"P","x")))</f>
        <v>-</v>
      </c>
      <c r="E46" s="175"/>
      <c r="F46" s="176"/>
      <c r="G46" s="177"/>
      <c r="H46" s="178">
        <f>IF(D46="-","",IF(C46=$C$4+1,"",VLOOKUP(C46,XXX!$D$44:$F$130,3,0)&amp;VLOOKUP(C46,XXX!$D$44:$J$130,7,0)))</f>
      </c>
      <c r="I46" s="179"/>
    </row>
    <row r="47" spans="2:9" ht="28.5" customHeight="1">
      <c r="B47" s="174"/>
      <c r="C47" s="192">
        <f t="shared" si="0"/>
        <v>43</v>
      </c>
      <c r="D47" s="192" t="str">
        <f>IF(OR(C47=XXX!$D$45,C47=XXX!$D$78,C47=XXX!$D$117),"N",IF(C47&gt;($C$4+1),"-",IF(C47=$C$4+1,"P","x")))</f>
        <v>-</v>
      </c>
      <c r="E47" s="175"/>
      <c r="F47" s="176"/>
      <c r="G47" s="177"/>
      <c r="H47" s="178">
        <f>IF(D47="-","",IF(C47=$C$4+1,"",VLOOKUP(C47,XXX!$D$44:$F$130,3,0)&amp;VLOOKUP(C47,XXX!$D$44:$J$130,7,0)))</f>
      </c>
      <c r="I47" s="179"/>
    </row>
    <row r="48" spans="2:9" ht="28.5" customHeight="1">
      <c r="B48" s="174"/>
      <c r="C48" s="192">
        <f t="shared" si="0"/>
        <v>44</v>
      </c>
      <c r="D48" s="192" t="str">
        <f>IF(OR(C48=XXX!$D$45,C48=XXX!$D$78,C48=XXX!$D$117),"N",IF(C48&gt;($C$4+1),"-",IF(C48=$C$4+1,"P","x")))</f>
        <v>-</v>
      </c>
      <c r="E48" s="175"/>
      <c r="F48" s="176"/>
      <c r="G48" s="177"/>
      <c r="H48" s="178">
        <f>IF(D48="-","",IF(C48=$C$4+1,"",VLOOKUP(C48,XXX!$D$44:$F$130,3,0)&amp;VLOOKUP(C48,XXX!$D$44:$J$130,7,0)))</f>
      </c>
      <c r="I48" s="179"/>
    </row>
    <row r="49" spans="2:9" ht="28.5" customHeight="1">
      <c r="B49" s="174"/>
      <c r="C49" s="192">
        <f t="shared" si="0"/>
        <v>45</v>
      </c>
      <c r="D49" s="192" t="str">
        <f>IF(OR(C49=XXX!$D$45,C49=XXX!$D$78,C49=XXX!$D$117),"N",IF(C49&gt;($C$4+1),"-",IF(C49=$C$4+1,"P","x")))</f>
        <v>-</v>
      </c>
      <c r="E49" s="175"/>
      <c r="F49" s="176"/>
      <c r="G49" s="177"/>
      <c r="H49" s="178">
        <f>IF(D49="-","",IF(C49=$C$4+1,"",VLOOKUP(C49,XXX!$D$44:$F$130,3,0)&amp;VLOOKUP(C49,XXX!$D$44:$J$130,7,0)))</f>
      </c>
      <c r="I49" s="179"/>
    </row>
    <row r="50" spans="2:9" ht="28.5" customHeight="1">
      <c r="B50" s="174"/>
      <c r="C50" s="192">
        <f t="shared" si="0"/>
        <v>46</v>
      </c>
      <c r="D50" s="192" t="str">
        <f>IF(OR(C50=XXX!$D$45,C50=XXX!$D$78,C50=XXX!$D$117),"N",IF(C50&gt;($C$4+1),"-",IF(C50=$C$4+1,"P","x")))</f>
        <v>-</v>
      </c>
      <c r="E50" s="175"/>
      <c r="F50" s="176"/>
      <c r="G50" s="177"/>
      <c r="H50" s="178">
        <f>IF(D50="-","",IF(C50=$C$4+1,"",VLOOKUP(C50,XXX!$D$44:$F$130,3,0)&amp;VLOOKUP(C50,XXX!$D$44:$J$130,7,0)))</f>
      </c>
      <c r="I50" s="179"/>
    </row>
    <row r="51" spans="2:9" ht="28.5" customHeight="1">
      <c r="B51" s="174"/>
      <c r="C51" s="192">
        <f t="shared" si="0"/>
        <v>47</v>
      </c>
      <c r="D51" s="192" t="str">
        <f>IF(OR(C51=XXX!$D$45,C51=XXX!$D$78,C51=XXX!$D$117),"N",IF(C51&gt;($C$4+1),"-",IF(C51=$C$4+1,"P","x")))</f>
        <v>-</v>
      </c>
      <c r="E51" s="175"/>
      <c r="F51" s="176"/>
      <c r="G51" s="177"/>
      <c r="H51" s="178">
        <f>IF(D51="-","",IF(C51=$C$4+1,"",VLOOKUP(C51,XXX!$D$44:$F$130,3,0)&amp;VLOOKUP(C51,XXX!$D$44:$J$130,7,0)))</f>
      </c>
      <c r="I51" s="179"/>
    </row>
    <row r="52" spans="2:9" ht="28.5" customHeight="1">
      <c r="B52" s="174"/>
      <c r="C52" s="192">
        <f t="shared" si="0"/>
        <v>48</v>
      </c>
      <c r="D52" s="192" t="str">
        <f>IF(OR(C52=XXX!$D$45,C52=XXX!$D$78,C52=XXX!$D$117),"N",IF(C52&gt;($C$4+1),"-",IF(C52=$C$4+1,"P","x")))</f>
        <v>-</v>
      </c>
      <c r="E52" s="175"/>
      <c r="F52" s="176"/>
      <c r="G52" s="177"/>
      <c r="H52" s="178">
        <f>IF(D52="-","",IF(C52=$C$4+1,"",VLOOKUP(C52,XXX!$D$44:$F$130,3,0)&amp;VLOOKUP(C52,XXX!$D$44:$J$130,7,0)))</f>
      </c>
      <c r="I52" s="179"/>
    </row>
    <row r="53" spans="2:9" ht="28.5" customHeight="1">
      <c r="B53" s="174"/>
      <c r="C53" s="192">
        <f t="shared" si="0"/>
        <v>49</v>
      </c>
      <c r="D53" s="192" t="str">
        <f>IF(OR(C53=XXX!$D$45,C53=XXX!$D$78,C53=XXX!$D$117),"N",IF(C53&gt;($C$4+1),"-",IF(C53=$C$4+1,"P","x")))</f>
        <v>-</v>
      </c>
      <c r="E53" s="175"/>
      <c r="F53" s="176"/>
      <c r="G53" s="177"/>
      <c r="H53" s="178">
        <f>IF(D53="-","",IF(C53=$C$4+1,"",VLOOKUP(C53,XXX!$D$44:$F$130,3,0)&amp;VLOOKUP(C53,XXX!$D$44:$J$130,7,0)))</f>
      </c>
      <c r="I53" s="179"/>
    </row>
    <row r="54" spans="2:9" ht="28.5" customHeight="1">
      <c r="B54" s="174"/>
      <c r="C54" s="192">
        <f t="shared" si="0"/>
        <v>50</v>
      </c>
      <c r="D54" s="192" t="str">
        <f>IF(OR(C54=XXX!$D$45,C54=XXX!$D$78,C54=XXX!$D$117),"N",IF(C54&gt;($C$4+1),"-",IF(C54=$C$4+1,"P","x")))</f>
        <v>-</v>
      </c>
      <c r="E54" s="175"/>
      <c r="F54" s="176"/>
      <c r="G54" s="177"/>
      <c r="H54" s="178">
        <f>IF(D54="-","",IF(C54=$C$4+1,"",VLOOKUP(C54,XXX!$D$44:$F$130,3,0)&amp;VLOOKUP(C54,XXX!$D$44:$J$130,7,0)))</f>
      </c>
      <c r="I54" s="179"/>
    </row>
    <row r="55" spans="2:9" ht="13.5">
      <c r="B55" s="174"/>
      <c r="C55" s="192">
        <f t="shared" si="0"/>
        <v>51</v>
      </c>
      <c r="D55" s="192" t="str">
        <f>IF(OR(C55=XXX!$D$45,C55=XXX!$D$78,C55=XXX!$D$117),"N",IF(C55&gt;($C$4+1),"-",IF(C55=$C$4+1,"P","x")))</f>
        <v>-</v>
      </c>
      <c r="E55" s="175"/>
      <c r="F55" s="176"/>
      <c r="G55" s="177"/>
      <c r="H55" s="178">
        <f>IF(D55="-","",IF(C55=$C$4+1,"",VLOOKUP(C55,XXX!$D$44:$F$130,3,0)&amp;VLOOKUP(C55,XXX!$D$44:$J$130,7,0)))</f>
      </c>
      <c r="I55" s="179"/>
    </row>
    <row r="56" spans="2:9" ht="13.5">
      <c r="B56" s="174"/>
      <c r="C56" s="192">
        <f t="shared" si="0"/>
        <v>52</v>
      </c>
      <c r="D56" s="192" t="str">
        <f>IF(OR(C56=XXX!$D$45,C56=XXX!$D$78,C56=XXX!$D$117),"N",IF(C56&gt;($C$4+1),"-",IF(C56=$C$4+1,"P","x")))</f>
        <v>-</v>
      </c>
      <c r="E56" s="175"/>
      <c r="F56" s="176"/>
      <c r="G56" s="177"/>
      <c r="H56" s="178">
        <f>IF(D56="-","",IF(C56=$C$4+1,"",VLOOKUP(C56,XXX!$D$44:$F$130,3,0)&amp;VLOOKUP(C56,XXX!$D$44:$J$130,7,0)))</f>
      </c>
      <c r="I56" s="179"/>
    </row>
    <row r="57" spans="2:9" ht="13.5">
      <c r="B57" s="174"/>
      <c r="C57" s="192">
        <f t="shared" si="0"/>
        <v>53</v>
      </c>
      <c r="D57" s="192" t="str">
        <f>IF(OR(C57=XXX!$D$45,C57=XXX!$D$78,C57=XXX!$D$117),"N",IF(C57&gt;($C$4+1),"-",IF(C57=$C$4+1,"P","x")))</f>
        <v>-</v>
      </c>
      <c r="E57" s="175"/>
      <c r="F57" s="176"/>
      <c r="G57" s="177"/>
      <c r="H57" s="178">
        <f>IF(D57="-","",IF(C57=$C$4+1,"",VLOOKUP(C57,XXX!$D$44:$F$130,3,0)&amp;VLOOKUP(C57,XXX!$D$44:$J$130,7,0)))</f>
      </c>
      <c r="I57" s="179"/>
    </row>
    <row r="58" spans="2:9" ht="13.5">
      <c r="B58" s="174"/>
      <c r="C58" s="192">
        <f t="shared" si="0"/>
        <v>54</v>
      </c>
      <c r="D58" s="192" t="str">
        <f>IF(OR(C58=XXX!$D$45,C58=XXX!$D$78,C58=XXX!$D$117),"N",IF(C58&gt;($C$4+1),"-",IF(C58=$C$4+1,"P","x")))</f>
        <v>-</v>
      </c>
      <c r="E58" s="175"/>
      <c r="F58" s="176"/>
      <c r="G58" s="177"/>
      <c r="H58" s="178">
        <f>IF(D58="-","",IF(C58=$C$4+1,"",VLOOKUP(C58,XXX!$D$44:$F$130,3,0)&amp;VLOOKUP(C58,XXX!$D$44:$J$130,7,0)))</f>
      </c>
      <c r="I58" s="179"/>
    </row>
    <row r="59" spans="2:9" ht="13.5">
      <c r="B59" s="174"/>
      <c r="C59" s="192">
        <f t="shared" si="0"/>
        <v>55</v>
      </c>
      <c r="D59" s="192" t="str">
        <f>IF(OR(C59=XXX!$D$45,C59=XXX!$D$78,C59=XXX!$D$117),"N",IF(C59&gt;($C$4+1),"-",IF(C59=$C$4+1,"P","x")))</f>
        <v>-</v>
      </c>
      <c r="E59" s="175"/>
      <c r="F59" s="176"/>
      <c r="G59" s="177"/>
      <c r="H59" s="178">
        <f>IF(D59="-","",IF(C59=$C$4+1,"",VLOOKUP(C59,XXX!$D$44:$F$130,3,0)&amp;VLOOKUP(C59,XXX!$D$44:$J$130,7,0)))</f>
      </c>
      <c r="I59" s="179"/>
    </row>
    <row r="60" spans="2:9" ht="13.5">
      <c r="B60" s="174"/>
      <c r="C60" s="192">
        <f t="shared" si="0"/>
        <v>56</v>
      </c>
      <c r="D60" s="192" t="str">
        <f>IF(OR(C60=XXX!$D$45,C60=XXX!$D$78,C60=XXX!$D$117),"N",IF(C60&gt;($C$4+1),"-",IF(C60=$C$4+1,"P","x")))</f>
        <v>-</v>
      </c>
      <c r="E60" s="175"/>
      <c r="F60" s="176"/>
      <c r="G60" s="177"/>
      <c r="H60" s="178">
        <f>IF(D60="-","",IF(C60=$C$4+1,"",VLOOKUP(C60,XXX!$D$44:$F$130,3,0)&amp;VLOOKUP(C60,XXX!$D$44:$J$130,7,0)))</f>
      </c>
      <c r="I60" s="179"/>
    </row>
    <row r="61" spans="2:9" ht="13.5">
      <c r="B61" s="174"/>
      <c r="C61" s="192">
        <f t="shared" si="0"/>
        <v>57</v>
      </c>
      <c r="D61" s="192" t="str">
        <f>IF(OR(C61=XXX!$D$45,C61=XXX!$D$78,C61=XXX!$D$117),"N",IF(C61&gt;($C$4+1),"-",IF(C61=$C$4+1,"P","x")))</f>
        <v>-</v>
      </c>
      <c r="E61" s="175"/>
      <c r="F61" s="176"/>
      <c r="G61" s="177"/>
      <c r="H61" s="178">
        <f>IF(D61="-","",IF(C61=$C$4+1,"",VLOOKUP(C61,XXX!$D$44:$F$130,3,0)&amp;VLOOKUP(C61,XXX!$D$44:$J$130,7,0)))</f>
      </c>
      <c r="I61" s="179"/>
    </row>
    <row r="62" spans="2:9" ht="13.5">
      <c r="B62" s="174"/>
      <c r="C62" s="192">
        <f t="shared" si="0"/>
        <v>58</v>
      </c>
      <c r="D62" s="192" t="str">
        <f>IF(OR(C62=XXX!$D$45,C62=XXX!$D$78,C62=XXX!$D$117),"N",IF(C62&gt;($C$4+1),"-",IF(C62=$C$4+1,"P","x")))</f>
        <v>-</v>
      </c>
      <c r="E62" s="175"/>
      <c r="F62" s="176"/>
      <c r="G62" s="177"/>
      <c r="H62" s="178">
        <f>IF(D62="-","",IF(C62=$C$4+1,"",VLOOKUP(C62,XXX!$D$44:$F$130,3,0)&amp;VLOOKUP(C62,XXX!$D$44:$J$130,7,0)))</f>
      </c>
      <c r="I62" s="179"/>
    </row>
    <row r="63" spans="2:9" ht="13.5">
      <c r="B63" s="174"/>
      <c r="C63" s="192">
        <f t="shared" si="0"/>
        <v>59</v>
      </c>
      <c r="D63" s="192" t="str">
        <f>IF(OR(C63=XXX!$D$45,C63=XXX!$D$78,C63=XXX!$D$117),"N",IF(C63&gt;($C$4+1),"-",IF(C63=$C$4+1,"P","x")))</f>
        <v>-</v>
      </c>
      <c r="E63" s="175"/>
      <c r="F63" s="176"/>
      <c r="G63" s="177"/>
      <c r="H63" s="178">
        <f>IF(D63="-","",IF(C63=$C$4+1,"",VLOOKUP(C63,XXX!$D$44:$F$130,3,0)&amp;VLOOKUP(C63,XXX!$D$44:$J$130,7,0)))</f>
      </c>
      <c r="I63" s="179"/>
    </row>
    <row r="64" spans="2:9" ht="13.5">
      <c r="B64" s="174"/>
      <c r="C64" s="192">
        <f t="shared" si="0"/>
        <v>60</v>
      </c>
      <c r="D64" s="192" t="str">
        <f>IF(OR(C64=XXX!$D$45,C64=XXX!$D$78,C64=XXX!$D$117),"N",IF(C64&gt;($C$4+1),"-",IF(C64=$C$4+1,"P","x")))</f>
        <v>-</v>
      </c>
      <c r="E64" s="175"/>
      <c r="F64" s="176"/>
      <c r="G64" s="177"/>
      <c r="H64" s="178">
        <f>IF(D64="-","",IF(C64=$C$4+1,"",VLOOKUP(C64,XXX!$D$44:$F$130,3,0)&amp;VLOOKUP(C64,XXX!$D$44:$J$130,7,0)))</f>
      </c>
      <c r="I64" s="179"/>
    </row>
    <row r="65" spans="2:9" ht="13.5">
      <c r="B65" s="174"/>
      <c r="C65" s="192">
        <f t="shared" si="0"/>
        <v>61</v>
      </c>
      <c r="D65" s="192" t="str">
        <f>IF(OR(C65=XXX!$D$45,C65=XXX!$D$78,C65=XXX!$D$117),"N",IF(C65&gt;($C$4+1),"-",IF(C65=$C$4+1,"P","x")))</f>
        <v>-</v>
      </c>
      <c r="E65" s="175"/>
      <c r="F65" s="176"/>
      <c r="G65" s="177"/>
      <c r="H65" s="178">
        <f>IF(D65="-","",IF(C65=$C$4+1,"",VLOOKUP(C65,XXX!$D$44:$F$130,3,0)&amp;VLOOKUP(C65,XXX!$D$44:$J$130,7,0)))</f>
      </c>
      <c r="I65" s="179"/>
    </row>
    <row r="66" spans="2:9" ht="13.5">
      <c r="B66" s="174"/>
      <c r="C66" s="192">
        <f t="shared" si="0"/>
        <v>62</v>
      </c>
      <c r="D66" s="192" t="str">
        <f>IF(OR(C66=XXX!$D$45,C66=XXX!$D$78,C66=XXX!$D$117),"N",IF(C66&gt;($C$4+1),"-",IF(C66=$C$4+1,"P","x")))</f>
        <v>-</v>
      </c>
      <c r="E66" s="175"/>
      <c r="F66" s="176"/>
      <c r="G66" s="177"/>
      <c r="H66" s="178">
        <f>IF(D66="-","",IF(C66=$C$4+1,"",VLOOKUP(C66,XXX!$D$44:$F$130,3,0)&amp;VLOOKUP(C66,XXX!$D$44:$J$130,7,0)))</f>
      </c>
      <c r="I66" s="179"/>
    </row>
    <row r="67" spans="2:9" ht="13.5">
      <c r="B67" s="174"/>
      <c r="C67" s="192">
        <f t="shared" si="0"/>
        <v>63</v>
      </c>
      <c r="D67" s="192" t="str">
        <f>IF(OR(C67=XXX!$D$45,C67=XXX!$D$78,C67=XXX!$D$117),"N",IF(C67&gt;($C$4+1),"-",IF(C67=$C$4+1,"P","x")))</f>
        <v>-</v>
      </c>
      <c r="E67" s="175"/>
      <c r="F67" s="176"/>
      <c r="G67" s="177"/>
      <c r="H67" s="178">
        <f>IF(D67="-","",IF(C67=$C$4+1,"",VLOOKUP(C67,XXX!$D$44:$F$130,3,0)&amp;VLOOKUP(C67,XXX!$D$44:$J$130,7,0)))</f>
      </c>
      <c r="I67" s="179"/>
    </row>
    <row r="68" spans="2:9" ht="13.5">
      <c r="B68" s="174"/>
      <c r="C68" s="192">
        <f t="shared" si="0"/>
        <v>64</v>
      </c>
      <c r="D68" s="192" t="str">
        <f>IF(OR(C68=XXX!$D$45,C68=XXX!$D$78,C68=XXX!$D$117),"N",IF(C68&gt;($C$4+1),"-",IF(C68=$C$4+1,"P","x")))</f>
        <v>-</v>
      </c>
      <c r="E68" s="175"/>
      <c r="F68" s="176"/>
      <c r="G68" s="177"/>
      <c r="H68" s="178">
        <f>IF(D68="-","",IF(C68=$C$4+1,"",VLOOKUP(C68,XXX!$D$44:$F$130,3,0)&amp;VLOOKUP(C68,XXX!$D$44:$J$130,7,0)))</f>
      </c>
      <c r="I68" s="179"/>
    </row>
    <row r="69" spans="2:9" ht="13.5">
      <c r="B69" s="174"/>
      <c r="C69" s="192">
        <f t="shared" si="0"/>
        <v>65</v>
      </c>
      <c r="D69" s="192" t="str">
        <f>IF(OR(C69=XXX!$D$45,C69=XXX!$D$78,C69=XXX!$D$117),"N",IF(C69&gt;($C$4+1),"-",IF(C69=$C$4+1,"P","x")))</f>
        <v>-</v>
      </c>
      <c r="E69" s="175"/>
      <c r="F69" s="176"/>
      <c r="G69" s="177"/>
      <c r="H69" s="178">
        <f>IF(D69="-","",IF(C69=$C$4+1,"",VLOOKUP(C69,XXX!$D$44:$F$130,3,0)&amp;VLOOKUP(C69,XXX!$D$44:$J$130,7,0)))</f>
      </c>
      <c r="I69" s="179"/>
    </row>
    <row r="70" spans="2:9" ht="13.5">
      <c r="B70" s="174"/>
      <c r="C70" s="192">
        <f t="shared" si="0"/>
        <v>66</v>
      </c>
      <c r="D70" s="192" t="str">
        <f>IF(OR(C70=XXX!$D$45,C70=XXX!$D$78,C70=XXX!$D$117),"N",IF(C70&gt;($C$4+1),"-",IF(C70=$C$4+1,"P","x")))</f>
        <v>-</v>
      </c>
      <c r="E70" s="175"/>
      <c r="F70" s="176"/>
      <c r="G70" s="177"/>
      <c r="H70" s="178">
        <f>IF(D70="-","",IF(C70=$C$4+1,"",VLOOKUP(C70,XXX!$D$44:$F$130,3,0)&amp;VLOOKUP(C70,XXX!$D$44:$J$130,7,0)))</f>
      </c>
      <c r="I70" s="179"/>
    </row>
    <row r="71" spans="2:9" ht="13.5">
      <c r="B71" s="174"/>
      <c r="C71" s="192">
        <f aca="true" t="shared" si="1" ref="C71:C104">C70+1</f>
        <v>67</v>
      </c>
      <c r="D71" s="192" t="str">
        <f>IF(OR(C71=XXX!$D$45,C71=XXX!$D$78,C71=XXX!$D$117),"N",IF(C71&gt;($C$4+1),"-",IF(C71=$C$4+1,"P","x")))</f>
        <v>-</v>
      </c>
      <c r="E71" s="175"/>
      <c r="F71" s="176"/>
      <c r="G71" s="177"/>
      <c r="H71" s="178">
        <f>IF(D71="-","",IF(C71=$C$4+1,"",VLOOKUP(C71,XXX!$D$44:$F$130,3,0)&amp;VLOOKUP(C71,XXX!$D$44:$J$130,7,0)))</f>
      </c>
      <c r="I71" s="179"/>
    </row>
    <row r="72" spans="2:9" ht="13.5">
      <c r="B72" s="174"/>
      <c r="C72" s="192">
        <f t="shared" si="1"/>
        <v>68</v>
      </c>
      <c r="D72" s="192" t="str">
        <f>IF(OR(C72=XXX!$D$45,C72=XXX!$D$78,C72=XXX!$D$117),"N",IF(C72&gt;($C$4+1),"-",IF(C72=$C$4+1,"P","x")))</f>
        <v>-</v>
      </c>
      <c r="E72" s="175"/>
      <c r="F72" s="176"/>
      <c r="G72" s="177"/>
      <c r="H72" s="178">
        <f>IF(D72="-","",IF(C72=$C$4+1,"",VLOOKUP(C72,XXX!$D$44:$F$130,3,0)&amp;VLOOKUP(C72,XXX!$D$44:$J$130,7,0)))</f>
      </c>
      <c r="I72" s="179"/>
    </row>
    <row r="73" spans="2:9" ht="13.5">
      <c r="B73" s="174"/>
      <c r="C73" s="192">
        <f t="shared" si="1"/>
        <v>69</v>
      </c>
      <c r="D73" s="192" t="str">
        <f>IF(OR(C73=XXX!$D$45,C73=XXX!$D$78,C73=XXX!$D$117),"N",IF(C73&gt;($C$4+1),"-",IF(C73=$C$4+1,"P","x")))</f>
        <v>-</v>
      </c>
      <c r="E73" s="175"/>
      <c r="F73" s="176"/>
      <c r="G73" s="177"/>
      <c r="H73" s="178">
        <f>IF(D73="-","",IF(C73=$C$4+1,"",VLOOKUP(C73,XXX!$D$44:$F$130,3,0)&amp;VLOOKUP(C73,XXX!$D$44:$J$130,7,0)))</f>
      </c>
      <c r="I73" s="179"/>
    </row>
    <row r="74" spans="2:9" ht="13.5">
      <c r="B74" s="174"/>
      <c r="C74" s="192">
        <f t="shared" si="1"/>
        <v>70</v>
      </c>
      <c r="D74" s="192" t="str">
        <f>IF(OR(C74=XXX!$D$45,C74=XXX!$D$78,C74=XXX!$D$117),"N",IF(C74&gt;($C$4+1),"-",IF(C74=$C$4+1,"P","x")))</f>
        <v>-</v>
      </c>
      <c r="E74" s="175"/>
      <c r="F74" s="176"/>
      <c r="G74" s="177"/>
      <c r="H74" s="178">
        <f>IF(D74="-","",IF(C74=$C$4+1,"",VLOOKUP(C74,XXX!$D$44:$F$130,3,0)&amp;VLOOKUP(C74,XXX!$D$44:$J$130,7,0)))</f>
      </c>
      <c r="I74" s="179"/>
    </row>
    <row r="75" spans="2:9" ht="13.5">
      <c r="B75" s="174"/>
      <c r="C75" s="192">
        <f t="shared" si="1"/>
        <v>71</v>
      </c>
      <c r="D75" s="192" t="str">
        <f>IF(OR(C75=XXX!$D$45,C75=XXX!$D$78,C75=XXX!$D$117),"N",IF(C75&gt;($C$4+1),"-",IF(C75=$C$4+1,"P","x")))</f>
        <v>-</v>
      </c>
      <c r="E75" s="175"/>
      <c r="F75" s="176"/>
      <c r="G75" s="177"/>
      <c r="H75" s="178">
        <f>IF(D75="-","",IF(C75=$C$4+1,"",VLOOKUP(C75,XXX!$D$44:$F$130,3,0)&amp;VLOOKUP(C75,XXX!$D$44:$J$130,7,0)))</f>
      </c>
      <c r="I75" s="179"/>
    </row>
    <row r="76" spans="2:9" ht="13.5">
      <c r="B76" s="174"/>
      <c r="C76" s="192">
        <f t="shared" si="1"/>
        <v>72</v>
      </c>
      <c r="D76" s="192" t="str">
        <f>IF(OR(C76=XXX!$D$45,C76=XXX!$D$78,C76=XXX!$D$117),"N",IF(C76&gt;($C$4+1),"-",IF(C76=$C$4+1,"P","x")))</f>
        <v>-</v>
      </c>
      <c r="E76" s="175"/>
      <c r="F76" s="176"/>
      <c r="G76" s="177"/>
      <c r="H76" s="178">
        <f>IF(D76="-","",IF(C76=$C$4+1,"",VLOOKUP(C76,XXX!$D$44:$F$130,3,0)&amp;VLOOKUP(C76,XXX!$D$44:$J$130,7,0)))</f>
      </c>
      <c r="I76" s="179"/>
    </row>
    <row r="77" spans="2:9" ht="13.5">
      <c r="B77" s="174"/>
      <c r="C77" s="192">
        <f t="shared" si="1"/>
        <v>73</v>
      </c>
      <c r="D77" s="192" t="str">
        <f>IF(OR(C77=XXX!$D$45,C77=XXX!$D$78,C77=XXX!$D$117),"N",IF(C77&gt;($C$4+1),"-",IF(C77=$C$4+1,"P","x")))</f>
        <v>-</v>
      </c>
      <c r="E77" s="175"/>
      <c r="F77" s="176"/>
      <c r="G77" s="177"/>
      <c r="H77" s="178">
        <f>IF(D77="-","",IF(C77=$C$4+1,"",VLOOKUP(C77,XXX!$D$44:$F$130,3,0)&amp;VLOOKUP(C77,XXX!$D$44:$J$130,7,0)))</f>
      </c>
      <c r="I77" s="179"/>
    </row>
    <row r="78" spans="2:9" ht="13.5">
      <c r="B78" s="174"/>
      <c r="C78" s="192">
        <f t="shared" si="1"/>
        <v>74</v>
      </c>
      <c r="D78" s="192" t="str">
        <f>IF(OR(C78=XXX!$D$45,C78=XXX!$D$78,C78=XXX!$D$117),"N",IF(C78&gt;($C$4+1),"-",IF(C78=$C$4+1,"P","x")))</f>
        <v>-</v>
      </c>
      <c r="E78" s="175"/>
      <c r="F78" s="176"/>
      <c r="G78" s="177"/>
      <c r="H78" s="178">
        <f>IF(D78="-","",IF(C78=$C$4+1,"",VLOOKUP(C78,XXX!$D$44:$F$130,3,0)&amp;VLOOKUP(C78,XXX!$D$44:$J$130,7,0)))</f>
      </c>
      <c r="I78" s="179"/>
    </row>
    <row r="79" spans="2:9" ht="13.5">
      <c r="B79" s="174"/>
      <c r="C79" s="192">
        <f t="shared" si="1"/>
        <v>75</v>
      </c>
      <c r="D79" s="192" t="str">
        <f>IF(OR(C79=XXX!$D$45,C79=XXX!$D$78,C79=XXX!$D$117),"N",IF(C79&gt;($C$4+1),"-",IF(C79=$C$4+1,"P","x")))</f>
        <v>-</v>
      </c>
      <c r="E79" s="175"/>
      <c r="F79" s="176"/>
      <c r="G79" s="177"/>
      <c r="H79" s="178">
        <f>IF(D79="-","",IF(C79=$C$4+1,"",VLOOKUP(C79,XXX!$D$44:$F$130,3,0)&amp;VLOOKUP(C79,XXX!$D$44:$J$130,7,0)))</f>
      </c>
      <c r="I79" s="179"/>
    </row>
    <row r="80" spans="2:9" ht="13.5">
      <c r="B80" s="174"/>
      <c r="C80" s="192">
        <f t="shared" si="1"/>
        <v>76</v>
      </c>
      <c r="D80" s="192" t="str">
        <f>IF(OR(C80=XXX!$D$45,C80=XXX!$D$78,C80=XXX!$D$117),"N",IF(C80&gt;($C$4+1),"-",IF(C80=$C$4+1,"P","x")))</f>
        <v>-</v>
      </c>
      <c r="E80" s="175"/>
      <c r="F80" s="176"/>
      <c r="G80" s="177"/>
      <c r="H80" s="178">
        <f>IF(D80="-","",IF(C80=$C$4+1,"",VLOOKUP(C80,XXX!$D$44:$F$130,3,0)&amp;VLOOKUP(C80,XXX!$D$44:$J$130,7,0)))</f>
      </c>
      <c r="I80" s="179"/>
    </row>
    <row r="81" spans="2:9" ht="13.5">
      <c r="B81" s="174"/>
      <c r="C81" s="192">
        <f t="shared" si="1"/>
        <v>77</v>
      </c>
      <c r="D81" s="192" t="str">
        <f>IF(OR(C81=XXX!$D$45,C81=XXX!$D$78,C81=XXX!$D$117),"N",IF(C81&gt;($C$4+1),"-",IF(C81=$C$4+1,"P","x")))</f>
        <v>-</v>
      </c>
      <c r="E81" s="175"/>
      <c r="F81" s="176"/>
      <c r="G81" s="177"/>
      <c r="H81" s="178">
        <f>IF(D81="-","",IF(C81=$C$4+1,"",VLOOKUP(C81,XXX!$D$44:$F$130,3,0)&amp;VLOOKUP(C81,XXX!$D$44:$J$130,7,0)))</f>
      </c>
      <c r="I81" s="179"/>
    </row>
    <row r="82" spans="2:9" ht="13.5">
      <c r="B82" s="174"/>
      <c r="C82" s="192">
        <f t="shared" si="1"/>
        <v>78</v>
      </c>
      <c r="D82" s="192" t="str">
        <f>IF(OR(C82=XXX!$D$45,C82=XXX!$D$78,C82=XXX!$D$117),"N",IF(C82&gt;($C$4+1),"-",IF(C82=$C$4+1,"P","x")))</f>
        <v>-</v>
      </c>
      <c r="E82" s="175"/>
      <c r="F82" s="176"/>
      <c r="G82" s="177"/>
      <c r="H82" s="178">
        <f>IF(D82="-","",IF(C82=$C$4+1,"",VLOOKUP(C82,XXX!$D$44:$F$130,3,0)&amp;VLOOKUP(C82,XXX!$D$44:$J$130,7,0)))</f>
      </c>
      <c r="I82" s="179"/>
    </row>
    <row r="83" spans="2:9" ht="13.5">
      <c r="B83" s="174"/>
      <c r="C83" s="192">
        <f t="shared" si="1"/>
        <v>79</v>
      </c>
      <c r="D83" s="192" t="str">
        <f>IF(OR(C83=XXX!$D$45,C83=XXX!$D$78,C83=XXX!$D$117),"N",IF(C83&gt;($C$4+1),"-",IF(C83=$C$4+1,"P","x")))</f>
        <v>-</v>
      </c>
      <c r="E83" s="175"/>
      <c r="F83" s="176"/>
      <c r="G83" s="177"/>
      <c r="H83" s="178">
        <f>IF(D83="-","",IF(C83=$C$4+1,"",VLOOKUP(C83,XXX!$D$44:$F$130,3,0)&amp;VLOOKUP(C83,XXX!$D$44:$J$130,7,0)))</f>
      </c>
      <c r="I83" s="179"/>
    </row>
    <row r="84" spans="2:9" ht="13.5">
      <c r="B84" s="174"/>
      <c r="C84" s="192">
        <f t="shared" si="1"/>
        <v>80</v>
      </c>
      <c r="D84" s="192" t="str">
        <f>IF(OR(C84=XXX!$D$45,C84=XXX!$D$78,C84=XXX!$D$117),"N",IF(C84&gt;($C$4+1),"-",IF(C84=$C$4+1,"P","x")))</f>
        <v>-</v>
      </c>
      <c r="E84" s="175"/>
      <c r="F84" s="176"/>
      <c r="G84" s="177"/>
      <c r="H84" s="178">
        <f>IF(D84="-","",IF(C84=$C$4+1,"",VLOOKUP(C84,XXX!$D$44:$F$130,3,0)&amp;VLOOKUP(C84,XXX!$D$44:$J$130,7,0)))</f>
      </c>
      <c r="I84" s="179"/>
    </row>
    <row r="85" spans="2:9" ht="13.5">
      <c r="B85" s="174"/>
      <c r="C85" s="192">
        <f t="shared" si="1"/>
        <v>81</v>
      </c>
      <c r="D85" s="192" t="str">
        <f>IF(OR(C85=XXX!$D$45,C85=XXX!$D$78,C85=XXX!$D$117),"N",IF(C85&gt;($C$4+1),"-",IF(C85=$C$4+1,"P","x")))</f>
        <v>-</v>
      </c>
      <c r="E85" s="175"/>
      <c r="F85" s="176"/>
      <c r="G85" s="177"/>
      <c r="H85" s="178">
        <f>IF(D85="-","",IF(C85=$C$4+1,"",VLOOKUP(C85,XXX!$D$44:$F$130,3,0)&amp;VLOOKUP(C85,XXX!$D$44:$J$130,7,0)))</f>
      </c>
      <c r="I85" s="179"/>
    </row>
    <row r="86" spans="2:9" ht="13.5">
      <c r="B86" s="174"/>
      <c r="C86" s="192">
        <f t="shared" si="1"/>
        <v>82</v>
      </c>
      <c r="D86" s="192" t="str">
        <f>IF(OR(C86=XXX!$D$45,C86=XXX!$D$78,C86=XXX!$D$117),"N",IF(C86&gt;($C$4+1),"-",IF(C86=$C$4+1,"P","x")))</f>
        <v>-</v>
      </c>
      <c r="E86" s="175"/>
      <c r="F86" s="176"/>
      <c r="G86" s="177"/>
      <c r="H86" s="178">
        <f>IF(D86="-","",IF(C86=$C$4+1,"",VLOOKUP(C86,XXX!$D$44:$F$130,3,0)&amp;VLOOKUP(C86,XXX!$D$44:$J$130,7,0)))</f>
      </c>
      <c r="I86" s="179"/>
    </row>
    <row r="87" spans="2:9" ht="13.5">
      <c r="B87" s="174"/>
      <c r="C87" s="192">
        <f t="shared" si="1"/>
        <v>83</v>
      </c>
      <c r="D87" s="192" t="str">
        <f>IF(OR(C87=XXX!$D$45,C87=XXX!$D$78,C87=XXX!$D$117),"N",IF(C87&gt;($C$4+1),"-",IF(C87=$C$4+1,"P","x")))</f>
        <v>-</v>
      </c>
      <c r="E87" s="175"/>
      <c r="F87" s="176"/>
      <c r="G87" s="177"/>
      <c r="H87" s="178">
        <f>IF(D87="-","",IF(C87=$C$4+1,"",VLOOKUP(C87,XXX!$D$44:$F$130,3,0)&amp;VLOOKUP(C87,XXX!$D$44:$J$130,7,0)))</f>
      </c>
      <c r="I87" s="179"/>
    </row>
    <row r="88" spans="2:9" ht="13.5">
      <c r="B88" s="174"/>
      <c r="C88" s="192">
        <f t="shared" si="1"/>
        <v>84</v>
      </c>
      <c r="D88" s="192" t="str">
        <f>IF(OR(C88=XXX!$D$45,C88=XXX!$D$78,C88=XXX!$D$117),"N",IF(C88&gt;($C$4+1),"-",IF(C88=$C$4+1,"P","x")))</f>
        <v>-</v>
      </c>
      <c r="E88" s="175"/>
      <c r="F88" s="176"/>
      <c r="G88" s="177"/>
      <c r="H88" s="178">
        <f>IF(D88="-","",IF(C88=$C$4+1,"",VLOOKUP(C88,XXX!$D$44:$F$130,3,0)&amp;VLOOKUP(C88,XXX!$D$44:$J$130,7,0)))</f>
      </c>
      <c r="I88" s="179"/>
    </row>
    <row r="89" spans="2:9" ht="13.5">
      <c r="B89" s="174"/>
      <c r="C89" s="192">
        <f t="shared" si="1"/>
        <v>85</v>
      </c>
      <c r="D89" s="192" t="str">
        <f>IF(OR(C89=XXX!$D$45,C89=XXX!$D$78,C89=XXX!$D$117),"N",IF(C89&gt;($C$4+1),"-",IF(C89=$C$4+1,"P","x")))</f>
        <v>-</v>
      </c>
      <c r="E89" s="175"/>
      <c r="F89" s="176"/>
      <c r="G89" s="177"/>
      <c r="H89" s="178">
        <f>IF(D89="-","",IF(C89=$C$4+1,"",VLOOKUP(C89,XXX!$D$44:$F$130,3,0)&amp;VLOOKUP(C89,XXX!$D$44:$J$130,7,0)))</f>
      </c>
      <c r="I89" s="179"/>
    </row>
    <row r="90" spans="2:9" ht="13.5">
      <c r="B90" s="174"/>
      <c r="C90" s="192">
        <f t="shared" si="1"/>
        <v>86</v>
      </c>
      <c r="D90" s="192" t="str">
        <f>IF(OR(C90=XXX!$D$45,C90=XXX!$D$78,C90=XXX!$D$117),"N",IF(C90&gt;($C$4+1),"-",IF(C90=$C$4+1,"P","x")))</f>
        <v>-</v>
      </c>
      <c r="E90" s="175"/>
      <c r="F90" s="176"/>
      <c r="G90" s="177"/>
      <c r="H90" s="178">
        <f>IF(D90="-","",IF(C90=$C$4+1,"",VLOOKUP(C90,XXX!$D$44:$F$130,3,0)&amp;VLOOKUP(C90,XXX!$D$44:$J$130,7,0)))</f>
      </c>
      <c r="I90" s="179"/>
    </row>
    <row r="91" spans="2:9" ht="13.5">
      <c r="B91" s="174"/>
      <c r="C91" s="192">
        <f t="shared" si="1"/>
        <v>87</v>
      </c>
      <c r="D91" s="192" t="str">
        <f>IF(OR(C91=XXX!$D$45,C91=XXX!$D$78,C91=XXX!$D$117),"N",IF(C91&gt;($C$4+1),"-",IF(C91=$C$4+1,"P","x")))</f>
        <v>-</v>
      </c>
      <c r="E91" s="175"/>
      <c r="F91" s="176"/>
      <c r="G91" s="177"/>
      <c r="H91" s="178">
        <f>IF(D91="-","",IF(C91=$C$4+1,"",VLOOKUP(C91,XXX!$D$44:$F$130,3,0)&amp;VLOOKUP(C91,XXX!$D$44:$J$130,7,0)))</f>
      </c>
      <c r="I91" s="179"/>
    </row>
    <row r="92" spans="2:9" ht="13.5">
      <c r="B92" s="174"/>
      <c r="C92" s="192">
        <f t="shared" si="1"/>
        <v>88</v>
      </c>
      <c r="D92" s="192" t="str">
        <f>IF(OR(C92=XXX!$D$45,C92=XXX!$D$78,C92=XXX!$D$117),"N",IF(C92&gt;($C$4+1),"-",IF(C92=$C$4+1,"P","x")))</f>
        <v>-</v>
      </c>
      <c r="E92" s="175"/>
      <c r="F92" s="176"/>
      <c r="G92" s="177"/>
      <c r="H92" s="178">
        <f>IF(D92="-","",IF(C92=$C$4+1,"",VLOOKUP(C92,XXX!$D$44:$F$130,3,0)&amp;VLOOKUP(C92,XXX!$D$44:$J$130,7,0)))</f>
      </c>
      <c r="I92" s="179"/>
    </row>
    <row r="93" spans="2:9" ht="13.5">
      <c r="B93" s="174"/>
      <c r="C93" s="192">
        <f t="shared" si="1"/>
        <v>89</v>
      </c>
      <c r="D93" s="192" t="str">
        <f>IF(OR(C93=XXX!$D$45,C93=XXX!$D$78,C93=XXX!$D$117),"N",IF(C93&gt;($C$4+1),"-",IF(C93=$C$4+1,"P","x")))</f>
        <v>-</v>
      </c>
      <c r="E93" s="175"/>
      <c r="F93" s="176"/>
      <c r="G93" s="177"/>
      <c r="H93" s="178">
        <f>IF(D93="-","",IF(C93=$C$4+1,"",VLOOKUP(C93,XXX!$D$44:$F$130,3,0)&amp;VLOOKUP(C93,XXX!$D$44:$J$130,7,0)))</f>
      </c>
      <c r="I93" s="179"/>
    </row>
    <row r="94" spans="2:9" ht="13.5">
      <c r="B94" s="174"/>
      <c r="C94" s="192">
        <f t="shared" si="1"/>
        <v>90</v>
      </c>
      <c r="D94" s="192" t="str">
        <f>IF(OR(C94=XXX!$D$45,C94=XXX!$D$78,C94=XXX!$D$117),"N",IF(C94&gt;($C$4+1),"-",IF(C94=$C$4+1,"P","x")))</f>
        <v>-</v>
      </c>
      <c r="E94" s="175"/>
      <c r="F94" s="176"/>
      <c r="G94" s="177"/>
      <c r="H94" s="178">
        <f>IF(D94="-","",IF(C94=$C$4+1,"",VLOOKUP(C94,XXX!$D$44:$F$130,3,0)&amp;VLOOKUP(C94,XXX!$D$44:$J$130,7,0)))</f>
      </c>
      <c r="I94" s="179"/>
    </row>
    <row r="95" spans="2:9" ht="13.5">
      <c r="B95" s="174"/>
      <c r="C95" s="192">
        <f t="shared" si="1"/>
        <v>91</v>
      </c>
      <c r="D95" s="192" t="str">
        <f>IF(OR(C95=XXX!$D$45,C95=XXX!$D$78,C95=XXX!$D$117),"N",IF(C95&gt;($C$4+1),"-",IF(C95=$C$4+1,"P","x")))</f>
        <v>-</v>
      </c>
      <c r="E95" s="175"/>
      <c r="F95" s="176"/>
      <c r="G95" s="177"/>
      <c r="H95" s="178">
        <f>IF(D95="-","",IF(C95=$C$4+1,"",VLOOKUP(C95,XXX!$D$44:$F$130,3,0)&amp;VLOOKUP(C95,XXX!$D$44:$J$130,7,0)))</f>
      </c>
      <c r="I95" s="179"/>
    </row>
    <row r="96" spans="2:9" ht="13.5">
      <c r="B96" s="174"/>
      <c r="C96" s="192">
        <f t="shared" si="1"/>
        <v>92</v>
      </c>
      <c r="D96" s="192" t="str">
        <f>IF(OR(C96=XXX!$D$45,C96=XXX!$D$78,C96=XXX!$D$117),"N",IF(C96&gt;($C$4+1),"-",IF(C96=$C$4+1,"P","x")))</f>
        <v>-</v>
      </c>
      <c r="E96" s="175"/>
      <c r="F96" s="176"/>
      <c r="G96" s="177"/>
      <c r="H96" s="178">
        <f>IF(D96="-","",IF(C96=$C$4+1,"",VLOOKUP(C96,XXX!$D$44:$F$130,3,0)&amp;VLOOKUP(C96,XXX!$D$44:$J$130,7,0)))</f>
      </c>
      <c r="I96" s="179"/>
    </row>
    <row r="97" spans="2:9" ht="13.5">
      <c r="B97" s="174"/>
      <c r="C97" s="192">
        <f t="shared" si="1"/>
        <v>93</v>
      </c>
      <c r="D97" s="192" t="str">
        <f>IF(OR(C97=XXX!$D$45,C97=XXX!$D$78,C97=XXX!$D$117),"N",IF(C97&gt;($C$4+1),"-",IF(C97=$C$4+1,"P","x")))</f>
        <v>-</v>
      </c>
      <c r="E97" s="175"/>
      <c r="F97" s="176"/>
      <c r="G97" s="177"/>
      <c r="H97" s="178">
        <f>IF(D97="-","",IF(C97=$C$4+1,"",VLOOKUP(C97,XXX!$D$44:$F$130,3,0)&amp;VLOOKUP(C97,XXX!$D$44:$J$130,7,0)))</f>
      </c>
      <c r="I97" s="179"/>
    </row>
    <row r="98" spans="2:9" ht="13.5">
      <c r="B98" s="174"/>
      <c r="C98" s="192">
        <f t="shared" si="1"/>
        <v>94</v>
      </c>
      <c r="D98" s="192" t="str">
        <f>IF(OR(C98=XXX!$D$45,C98=XXX!$D$78,C98=XXX!$D$117),"N",IF(C98&gt;($C$4+1),"-",IF(C98=$C$4+1,"P","x")))</f>
        <v>-</v>
      </c>
      <c r="E98" s="175"/>
      <c r="F98" s="176"/>
      <c r="G98" s="177"/>
      <c r="H98" s="178">
        <f>IF(D98="-","",IF(C98=$C$4+1,"",VLOOKUP(C98,XXX!$D$44:$F$130,3,0)&amp;VLOOKUP(C98,XXX!$D$44:$J$130,7,0)))</f>
      </c>
      <c r="I98" s="179"/>
    </row>
    <row r="99" spans="2:9" ht="13.5">
      <c r="B99" s="174"/>
      <c r="C99" s="192">
        <f t="shared" si="1"/>
        <v>95</v>
      </c>
      <c r="D99" s="192" t="str">
        <f>IF(OR(C99=XXX!$D$45,C99=XXX!$D$78,C99=XXX!$D$117),"N",IF(C99&gt;($C$4+1),"-",IF(C99=$C$4+1,"P","x")))</f>
        <v>-</v>
      </c>
      <c r="E99" s="175"/>
      <c r="F99" s="176"/>
      <c r="G99" s="177"/>
      <c r="H99" s="178">
        <f>IF(D99="-","",IF(C99=$C$4+1,"",VLOOKUP(C99,XXX!$D$44:$F$130,3,0)&amp;VLOOKUP(C99,XXX!$D$44:$J$130,7,0)))</f>
      </c>
      <c r="I99" s="179"/>
    </row>
    <row r="100" spans="2:9" ht="13.5">
      <c r="B100" s="174"/>
      <c r="C100" s="192">
        <f t="shared" si="1"/>
        <v>96</v>
      </c>
      <c r="D100" s="192" t="str">
        <f>IF(OR(C100=XXX!$D$45,C100=XXX!$D$78,C100=XXX!$D$117),"N",IF(C100&gt;($C$4+1),"-",IF(C100=$C$4+1,"P","x")))</f>
        <v>-</v>
      </c>
      <c r="E100" s="175"/>
      <c r="F100" s="176"/>
      <c r="G100" s="177"/>
      <c r="H100" s="178">
        <f>IF(D100="-","",IF(C100=$C$4+1,"",VLOOKUP(C100,XXX!$D$44:$F$130,3,0)&amp;VLOOKUP(C100,XXX!$D$44:$J$130,7,0)))</f>
      </c>
      <c r="I100" s="179"/>
    </row>
    <row r="101" spans="2:9" ht="13.5">
      <c r="B101" s="174"/>
      <c r="C101" s="192">
        <f t="shared" si="1"/>
        <v>97</v>
      </c>
      <c r="D101" s="192" t="str">
        <f>IF(OR(C101=XXX!$D$45,C101=XXX!$D$78,C101=XXX!$D$117),"N",IF(C101&gt;($C$4+1),"-",IF(C101=$C$4+1,"P","x")))</f>
        <v>-</v>
      </c>
      <c r="E101" s="175"/>
      <c r="F101" s="176"/>
      <c r="G101" s="177"/>
      <c r="H101" s="178">
        <f>IF(D101="-","",IF(C101=$C$4+1,"",VLOOKUP(C101,XXX!$D$44:$F$130,3,0)&amp;VLOOKUP(C101,XXX!$D$44:$J$130,7,0)))</f>
      </c>
      <c r="I101" s="179"/>
    </row>
    <row r="102" spans="2:9" ht="13.5">
      <c r="B102" s="174"/>
      <c r="C102" s="192">
        <f t="shared" si="1"/>
        <v>98</v>
      </c>
      <c r="D102" s="192" t="str">
        <f>IF(OR(C102=XXX!$D$45,C102=XXX!$D$78,C102=XXX!$D$117),"N",IF(C102&gt;($C$4+1),"-",IF(C102=$C$4+1,"P","x")))</f>
        <v>-</v>
      </c>
      <c r="E102" s="175"/>
      <c r="F102" s="176"/>
      <c r="G102" s="177"/>
      <c r="H102" s="178">
        <f>IF(D102="-","",IF(C102=$C$4+1,"",VLOOKUP(C102,XXX!$D$44:$F$130,3,0)&amp;VLOOKUP(C102,XXX!$D$44:$J$130,7,0)))</f>
      </c>
      <c r="I102" s="179"/>
    </row>
    <row r="103" spans="2:9" ht="13.5">
      <c r="B103" s="174"/>
      <c r="C103" s="192">
        <f t="shared" si="1"/>
        <v>99</v>
      </c>
      <c r="D103" s="192" t="str">
        <f>IF(OR(C103=XXX!$D$45,C103=XXX!$D$78,C103=XXX!$D$117),"N",IF(C103&gt;($C$4+1),"-",IF(C103=$C$4+1,"P","x")))</f>
        <v>-</v>
      </c>
      <c r="E103" s="175"/>
      <c r="F103" s="176"/>
      <c r="G103" s="177"/>
      <c r="H103" s="178">
        <f>IF(D103="-","",IF(C103=$C$4+1,"",VLOOKUP(C103,XXX!$D$44:$F$130,3,0)&amp;VLOOKUP(C103,XXX!$D$44:$J$130,7,0)))</f>
      </c>
      <c r="I103" s="179"/>
    </row>
    <row r="104" spans="2:9" ht="13.5">
      <c r="B104" s="180"/>
      <c r="C104" s="193">
        <f t="shared" si="1"/>
        <v>100</v>
      </c>
      <c r="D104" s="193" t="str">
        <f>IF(OR(C104=XXX!$D$45,C104=XXX!$D$78,C104=XXX!$D$117),"N",IF(C104&gt;($C$4+1),"-",IF(C104=$C$4+1,"P","x")))</f>
        <v>-</v>
      </c>
      <c r="E104" s="181"/>
      <c r="F104" s="182"/>
      <c r="G104" s="183"/>
      <c r="H104" s="178">
        <f>IF(D104="-","",IF(C104=$C$4+1,"",VLOOKUP(C104,XXX!$D$44:$F$130,3,0)&amp;VLOOKUP(C104,XXX!$D$44:$J$130,7,0)))</f>
      </c>
      <c r="I104" s="184"/>
    </row>
    <row r="105" spans="3:6" s="392" customFormat="1" ht="13.5">
      <c r="C105" s="395"/>
      <c r="D105" s="395"/>
      <c r="E105" s="396"/>
      <c r="F105" s="397"/>
    </row>
    <row r="106" spans="3:6" s="392" customFormat="1" ht="13.5">
      <c r="C106" s="395"/>
      <c r="D106" s="395"/>
      <c r="E106" s="396"/>
      <c r="F106" s="397"/>
    </row>
    <row r="107" spans="3:6" s="392" customFormat="1" ht="13.5">
      <c r="C107" s="395"/>
      <c r="D107" s="395"/>
      <c r="E107" s="396"/>
      <c r="F107" s="397"/>
    </row>
    <row r="108" spans="3:6" s="392" customFormat="1" ht="13.5">
      <c r="C108" s="395"/>
      <c r="D108" s="395"/>
      <c r="E108" s="396"/>
      <c r="F108" s="397"/>
    </row>
    <row r="109" spans="3:6" s="392" customFormat="1" ht="13.5">
      <c r="C109" s="395"/>
      <c r="D109" s="395"/>
      <c r="E109" s="396"/>
      <c r="F109" s="397"/>
    </row>
    <row r="110" spans="3:6" s="392" customFormat="1" ht="13.5">
      <c r="C110" s="395"/>
      <c r="D110" s="395"/>
      <c r="E110" s="396"/>
      <c r="F110" s="397"/>
    </row>
    <row r="111" spans="3:6" s="392" customFormat="1" ht="13.5">
      <c r="C111" s="395"/>
      <c r="D111" s="395"/>
      <c r="E111" s="396"/>
      <c r="F111" s="397"/>
    </row>
    <row r="112" spans="3:6" s="392" customFormat="1" ht="13.5">
      <c r="C112" s="395"/>
      <c r="D112" s="395"/>
      <c r="E112" s="396"/>
      <c r="F112" s="397"/>
    </row>
    <row r="113" spans="3:6" s="392" customFormat="1" ht="13.5">
      <c r="C113" s="395"/>
      <c r="D113" s="395"/>
      <c r="E113" s="396"/>
      <c r="F113" s="397"/>
    </row>
    <row r="114" spans="3:6" s="392" customFormat="1" ht="13.5">
      <c r="C114" s="395"/>
      <c r="D114" s="395"/>
      <c r="E114" s="396"/>
      <c r="F114" s="397"/>
    </row>
    <row r="115" spans="3:6" s="392" customFormat="1" ht="13.5">
      <c r="C115" s="395"/>
      <c r="D115" s="395"/>
      <c r="E115" s="396"/>
      <c r="F115" s="397"/>
    </row>
    <row r="116" spans="3:6" s="392" customFormat="1" ht="13.5">
      <c r="C116" s="395"/>
      <c r="D116" s="395"/>
      <c r="E116" s="396"/>
      <c r="F116" s="397"/>
    </row>
    <row r="117" spans="3:6" s="392" customFormat="1" ht="13.5">
      <c r="C117" s="395"/>
      <c r="D117" s="395"/>
      <c r="E117" s="396"/>
      <c r="F117" s="397"/>
    </row>
    <row r="118" spans="3:6" s="392" customFormat="1" ht="13.5">
      <c r="C118" s="395"/>
      <c r="D118" s="395"/>
      <c r="E118" s="396"/>
      <c r="F118" s="397"/>
    </row>
    <row r="119" spans="3:6" s="392" customFormat="1" ht="13.5">
      <c r="C119" s="395"/>
      <c r="D119" s="395"/>
      <c r="E119" s="396"/>
      <c r="F119" s="397"/>
    </row>
    <row r="120" spans="3:6" s="392" customFormat="1" ht="13.5">
      <c r="C120" s="395"/>
      <c r="D120" s="395"/>
      <c r="E120" s="396"/>
      <c r="F120" s="397"/>
    </row>
    <row r="121" spans="3:6" s="392" customFormat="1" ht="13.5">
      <c r="C121" s="395"/>
      <c r="D121" s="395"/>
      <c r="E121" s="396"/>
      <c r="F121" s="397"/>
    </row>
    <row r="122" spans="3:6" s="392" customFormat="1" ht="13.5">
      <c r="C122" s="395"/>
      <c r="D122" s="395"/>
      <c r="E122" s="396"/>
      <c r="F122" s="397"/>
    </row>
    <row r="123" spans="3:6" s="392" customFormat="1" ht="13.5">
      <c r="C123" s="395"/>
      <c r="D123" s="395"/>
      <c r="E123" s="396"/>
      <c r="F123" s="397"/>
    </row>
    <row r="124" spans="3:6" s="392" customFormat="1" ht="13.5">
      <c r="C124" s="395"/>
      <c r="D124" s="395"/>
      <c r="E124" s="396"/>
      <c r="F124" s="397"/>
    </row>
    <row r="125" spans="3:6" s="392" customFormat="1" ht="13.5">
      <c r="C125" s="395"/>
      <c r="D125" s="395"/>
      <c r="E125" s="396"/>
      <c r="F125" s="397"/>
    </row>
    <row r="126" spans="3:6" s="392" customFormat="1" ht="13.5">
      <c r="C126" s="395"/>
      <c r="D126" s="395"/>
      <c r="E126" s="396"/>
      <c r="F126" s="397"/>
    </row>
    <row r="127" spans="3:6" s="392" customFormat="1" ht="13.5">
      <c r="C127" s="395"/>
      <c r="D127" s="395"/>
      <c r="E127" s="396"/>
      <c r="F127" s="397"/>
    </row>
    <row r="128" spans="3:6" s="392" customFormat="1" ht="13.5">
      <c r="C128" s="395"/>
      <c r="D128" s="395"/>
      <c r="E128" s="396"/>
      <c r="F128" s="397"/>
    </row>
    <row r="129" spans="3:6" s="392" customFormat="1" ht="13.5">
      <c r="C129" s="395"/>
      <c r="D129" s="395"/>
      <c r="E129" s="396"/>
      <c r="F129" s="397"/>
    </row>
    <row r="130" spans="3:6" s="392" customFormat="1" ht="13.5">
      <c r="C130" s="395"/>
      <c r="D130" s="395"/>
      <c r="E130" s="396"/>
      <c r="F130" s="397"/>
    </row>
    <row r="131" spans="3:6" s="392" customFormat="1" ht="13.5">
      <c r="C131" s="395"/>
      <c r="D131" s="395"/>
      <c r="E131" s="396"/>
      <c r="F131" s="397"/>
    </row>
    <row r="132" spans="3:6" s="392" customFormat="1" ht="13.5">
      <c r="C132" s="395"/>
      <c r="D132" s="395"/>
      <c r="E132" s="396"/>
      <c r="F132" s="397"/>
    </row>
    <row r="133" spans="3:6" s="392" customFormat="1" ht="13.5">
      <c r="C133" s="395"/>
      <c r="D133" s="395"/>
      <c r="E133" s="396"/>
      <c r="F133" s="397"/>
    </row>
    <row r="134" spans="3:6" s="392" customFormat="1" ht="13.5">
      <c r="C134" s="395"/>
      <c r="D134" s="395"/>
      <c r="E134" s="396"/>
      <c r="F134" s="397"/>
    </row>
    <row r="135" spans="3:6" s="392" customFormat="1" ht="13.5">
      <c r="C135" s="395"/>
      <c r="D135" s="395"/>
      <c r="E135" s="396"/>
      <c r="F135" s="397"/>
    </row>
    <row r="136" spans="3:6" s="392" customFormat="1" ht="13.5">
      <c r="C136" s="395"/>
      <c r="D136" s="395"/>
      <c r="E136" s="396"/>
      <c r="F136" s="397"/>
    </row>
    <row r="137" spans="3:6" s="392" customFormat="1" ht="13.5">
      <c r="C137" s="395"/>
      <c r="D137" s="395"/>
      <c r="E137" s="396"/>
      <c r="F137" s="397"/>
    </row>
    <row r="138" spans="3:6" s="392" customFormat="1" ht="13.5">
      <c r="C138" s="395"/>
      <c r="D138" s="395"/>
      <c r="E138" s="396"/>
      <c r="F138" s="397"/>
    </row>
    <row r="139" spans="3:6" s="392" customFormat="1" ht="13.5">
      <c r="C139" s="395"/>
      <c r="D139" s="395"/>
      <c r="E139" s="396"/>
      <c r="F139" s="397"/>
    </row>
    <row r="140" spans="3:6" s="392" customFormat="1" ht="13.5">
      <c r="C140" s="395"/>
      <c r="D140" s="395"/>
      <c r="E140" s="396"/>
      <c r="F140" s="397"/>
    </row>
    <row r="141" spans="3:6" s="392" customFormat="1" ht="13.5">
      <c r="C141" s="395"/>
      <c r="D141" s="395"/>
      <c r="E141" s="396"/>
      <c r="F141" s="397"/>
    </row>
    <row r="142" spans="3:6" s="392" customFormat="1" ht="13.5">
      <c r="C142" s="395"/>
      <c r="D142" s="395"/>
      <c r="E142" s="396"/>
      <c r="F142" s="397"/>
    </row>
    <row r="143" spans="3:6" s="392" customFormat="1" ht="13.5">
      <c r="C143" s="395"/>
      <c r="D143" s="395"/>
      <c r="E143" s="396"/>
      <c r="F143" s="397"/>
    </row>
    <row r="144" spans="3:6" s="392" customFormat="1" ht="13.5">
      <c r="C144" s="395"/>
      <c r="D144" s="395"/>
      <c r="E144" s="396"/>
      <c r="F144" s="397"/>
    </row>
    <row r="145" spans="3:6" s="392" customFormat="1" ht="13.5">
      <c r="C145" s="395"/>
      <c r="D145" s="395"/>
      <c r="E145" s="396"/>
      <c r="F145" s="397"/>
    </row>
    <row r="146" spans="3:6" s="392" customFormat="1" ht="13.5">
      <c r="C146" s="395"/>
      <c r="D146" s="395"/>
      <c r="E146" s="396"/>
      <c r="F146" s="397"/>
    </row>
    <row r="147" spans="3:6" s="392" customFormat="1" ht="13.5">
      <c r="C147" s="395"/>
      <c r="D147" s="395"/>
      <c r="E147" s="396"/>
      <c r="F147" s="397"/>
    </row>
    <row r="148" spans="3:6" s="392" customFormat="1" ht="13.5">
      <c r="C148" s="395"/>
      <c r="D148" s="395"/>
      <c r="E148" s="396"/>
      <c r="F148" s="397"/>
    </row>
    <row r="149" spans="3:6" s="392" customFormat="1" ht="13.5">
      <c r="C149" s="395"/>
      <c r="D149" s="395"/>
      <c r="E149" s="396"/>
      <c r="F149" s="397"/>
    </row>
    <row r="150" spans="3:6" s="392" customFormat="1" ht="13.5">
      <c r="C150" s="395"/>
      <c r="D150" s="395"/>
      <c r="E150" s="396"/>
      <c r="F150" s="397"/>
    </row>
    <row r="151" spans="3:6" s="392" customFormat="1" ht="13.5">
      <c r="C151" s="395"/>
      <c r="D151" s="395"/>
      <c r="E151" s="396"/>
      <c r="F151" s="397"/>
    </row>
    <row r="152" spans="3:6" s="392" customFormat="1" ht="13.5">
      <c r="C152" s="395"/>
      <c r="D152" s="395"/>
      <c r="E152" s="396"/>
      <c r="F152" s="397"/>
    </row>
    <row r="153" spans="3:6" s="392" customFormat="1" ht="13.5">
      <c r="C153" s="395"/>
      <c r="D153" s="395"/>
      <c r="E153" s="396"/>
      <c r="F153" s="397"/>
    </row>
    <row r="154" spans="3:6" s="392" customFormat="1" ht="13.5">
      <c r="C154" s="395"/>
      <c r="D154" s="395"/>
      <c r="E154" s="396"/>
      <c r="F154" s="397"/>
    </row>
    <row r="155" spans="3:6" s="392" customFormat="1" ht="13.5">
      <c r="C155" s="395"/>
      <c r="D155" s="395"/>
      <c r="E155" s="396"/>
      <c r="F155" s="397"/>
    </row>
    <row r="156" spans="3:6" s="392" customFormat="1" ht="13.5">
      <c r="C156" s="395"/>
      <c r="D156" s="395"/>
      <c r="E156" s="396"/>
      <c r="F156" s="397"/>
    </row>
    <row r="157" spans="3:6" s="392" customFormat="1" ht="13.5">
      <c r="C157" s="395"/>
      <c r="D157" s="395"/>
      <c r="E157" s="396"/>
      <c r="F157" s="397"/>
    </row>
    <row r="158" spans="3:6" s="392" customFormat="1" ht="13.5">
      <c r="C158" s="395"/>
      <c r="D158" s="395"/>
      <c r="E158" s="396"/>
      <c r="F158" s="397"/>
    </row>
    <row r="159" spans="3:6" s="392" customFormat="1" ht="13.5">
      <c r="C159" s="395"/>
      <c r="D159" s="395"/>
      <c r="E159" s="396"/>
      <c r="F159" s="397"/>
    </row>
    <row r="160" spans="3:6" s="392" customFormat="1" ht="13.5">
      <c r="C160" s="395"/>
      <c r="D160" s="395"/>
      <c r="E160" s="396"/>
      <c r="F160" s="397"/>
    </row>
    <row r="161" spans="3:6" s="392" customFormat="1" ht="13.5">
      <c r="C161" s="395"/>
      <c r="D161" s="395"/>
      <c r="E161" s="396"/>
      <c r="F161" s="397"/>
    </row>
    <row r="162" spans="3:6" s="392" customFormat="1" ht="13.5">
      <c r="C162" s="395"/>
      <c r="D162" s="395"/>
      <c r="E162" s="396"/>
      <c r="F162" s="397"/>
    </row>
    <row r="163" spans="3:6" s="392" customFormat="1" ht="13.5">
      <c r="C163" s="395"/>
      <c r="D163" s="395"/>
      <c r="E163" s="396"/>
      <c r="F163" s="397"/>
    </row>
    <row r="164" spans="3:6" s="392" customFormat="1" ht="13.5">
      <c r="C164" s="395"/>
      <c r="D164" s="395"/>
      <c r="E164" s="396"/>
      <c r="F164" s="397"/>
    </row>
    <row r="165" spans="3:6" s="392" customFormat="1" ht="13.5">
      <c r="C165" s="395"/>
      <c r="D165" s="395"/>
      <c r="E165" s="396"/>
      <c r="F165" s="397"/>
    </row>
    <row r="166" spans="3:6" s="392" customFormat="1" ht="13.5">
      <c r="C166" s="395"/>
      <c r="D166" s="395"/>
      <c r="E166" s="396"/>
      <c r="F166" s="397"/>
    </row>
    <row r="167" spans="3:6" s="392" customFormat="1" ht="13.5">
      <c r="C167" s="395"/>
      <c r="D167" s="395"/>
      <c r="E167" s="396"/>
      <c r="F167" s="397"/>
    </row>
    <row r="168" spans="3:6" s="392" customFormat="1" ht="13.5">
      <c r="C168" s="395"/>
      <c r="D168" s="395"/>
      <c r="E168" s="396"/>
      <c r="F168" s="397"/>
    </row>
    <row r="169" spans="3:6" s="392" customFormat="1" ht="13.5">
      <c r="C169" s="395"/>
      <c r="D169" s="395"/>
      <c r="E169" s="396"/>
      <c r="F169" s="397"/>
    </row>
    <row r="170" spans="3:6" s="392" customFormat="1" ht="13.5">
      <c r="C170" s="395"/>
      <c r="D170" s="395"/>
      <c r="E170" s="396"/>
      <c r="F170" s="397"/>
    </row>
    <row r="171" spans="3:6" s="392" customFormat="1" ht="13.5">
      <c r="C171" s="395"/>
      <c r="D171" s="395"/>
      <c r="E171" s="396"/>
      <c r="F171" s="397"/>
    </row>
    <row r="172" spans="3:6" s="392" customFormat="1" ht="13.5">
      <c r="C172" s="395"/>
      <c r="D172" s="395"/>
      <c r="E172" s="396"/>
      <c r="F172" s="397"/>
    </row>
    <row r="173" spans="3:6" s="392" customFormat="1" ht="13.5">
      <c r="C173" s="395"/>
      <c r="D173" s="395"/>
      <c r="E173" s="396"/>
      <c r="F173" s="397"/>
    </row>
    <row r="174" spans="3:6" s="392" customFormat="1" ht="13.5">
      <c r="C174" s="395"/>
      <c r="D174" s="395"/>
      <c r="E174" s="396"/>
      <c r="F174" s="397"/>
    </row>
    <row r="175" spans="3:6" s="392" customFormat="1" ht="13.5">
      <c r="C175" s="395"/>
      <c r="D175" s="395"/>
      <c r="E175" s="396"/>
      <c r="F175" s="397"/>
    </row>
    <row r="176" spans="3:6" s="392" customFormat="1" ht="13.5">
      <c r="C176" s="395"/>
      <c r="D176" s="395"/>
      <c r="E176" s="396"/>
      <c r="F176" s="397"/>
    </row>
    <row r="177" spans="3:6" s="392" customFormat="1" ht="13.5">
      <c r="C177" s="395"/>
      <c r="D177" s="395"/>
      <c r="E177" s="396"/>
      <c r="F177" s="397"/>
    </row>
    <row r="178" spans="3:6" s="392" customFormat="1" ht="13.5">
      <c r="C178" s="395"/>
      <c r="D178" s="395"/>
      <c r="E178" s="396"/>
      <c r="F178" s="397"/>
    </row>
    <row r="179" spans="3:6" s="392" customFormat="1" ht="13.5">
      <c r="C179" s="395"/>
      <c r="D179" s="395"/>
      <c r="E179" s="396"/>
      <c r="F179" s="397"/>
    </row>
    <row r="180" spans="3:6" s="392" customFormat="1" ht="13.5">
      <c r="C180" s="395"/>
      <c r="D180" s="395"/>
      <c r="E180" s="396"/>
      <c r="F180" s="397"/>
    </row>
    <row r="181" spans="3:6" s="392" customFormat="1" ht="13.5">
      <c r="C181" s="395"/>
      <c r="D181" s="395"/>
      <c r="E181" s="396"/>
      <c r="F181" s="397"/>
    </row>
    <row r="182" spans="3:6" s="392" customFormat="1" ht="13.5">
      <c r="C182" s="395"/>
      <c r="D182" s="395"/>
      <c r="E182" s="396"/>
      <c r="F182" s="397"/>
    </row>
    <row r="183" spans="3:6" s="392" customFormat="1" ht="13.5">
      <c r="C183" s="395"/>
      <c r="D183" s="395"/>
      <c r="E183" s="396"/>
      <c r="F183" s="397"/>
    </row>
    <row r="184" spans="3:6" s="392" customFormat="1" ht="13.5">
      <c r="C184" s="395"/>
      <c r="D184" s="395"/>
      <c r="E184" s="396"/>
      <c r="F184" s="397"/>
    </row>
    <row r="185" spans="3:6" s="392" customFormat="1" ht="13.5">
      <c r="C185" s="395"/>
      <c r="D185" s="395"/>
      <c r="E185" s="396"/>
      <c r="F185" s="397"/>
    </row>
    <row r="186" spans="3:6" s="392" customFormat="1" ht="13.5">
      <c r="C186" s="395"/>
      <c r="D186" s="395"/>
      <c r="E186" s="396"/>
      <c r="F186" s="397"/>
    </row>
    <row r="187" spans="3:6" s="392" customFormat="1" ht="13.5">
      <c r="C187" s="395"/>
      <c r="D187" s="395"/>
      <c r="E187" s="396"/>
      <c r="F187" s="397"/>
    </row>
    <row r="188" spans="3:6" s="392" customFormat="1" ht="13.5">
      <c r="C188" s="395"/>
      <c r="D188" s="395"/>
      <c r="E188" s="396"/>
      <c r="F188" s="397"/>
    </row>
    <row r="189" spans="3:6" s="392" customFormat="1" ht="13.5">
      <c r="C189" s="395"/>
      <c r="D189" s="395"/>
      <c r="E189" s="396"/>
      <c r="F189" s="397"/>
    </row>
    <row r="190" spans="3:6" s="392" customFormat="1" ht="13.5">
      <c r="C190" s="395"/>
      <c r="D190" s="395"/>
      <c r="E190" s="396"/>
      <c r="F190" s="397"/>
    </row>
    <row r="191" spans="3:6" s="392" customFormat="1" ht="13.5">
      <c r="C191" s="395"/>
      <c r="D191" s="395"/>
      <c r="E191" s="396"/>
      <c r="F191" s="397"/>
    </row>
    <row r="192" spans="3:6" s="392" customFormat="1" ht="13.5">
      <c r="C192" s="395"/>
      <c r="D192" s="395"/>
      <c r="E192" s="396"/>
      <c r="F192" s="397"/>
    </row>
    <row r="193" spans="3:6" s="392" customFormat="1" ht="13.5">
      <c r="C193" s="395"/>
      <c r="D193" s="395"/>
      <c r="E193" s="396"/>
      <c r="F193" s="397"/>
    </row>
    <row r="194" spans="3:6" s="392" customFormat="1" ht="13.5">
      <c r="C194" s="395"/>
      <c r="D194" s="395"/>
      <c r="E194" s="396"/>
      <c r="F194" s="397"/>
    </row>
    <row r="195" spans="3:6" s="392" customFormat="1" ht="13.5">
      <c r="C195" s="395"/>
      <c r="D195" s="395"/>
      <c r="E195" s="396"/>
      <c r="F195" s="397"/>
    </row>
    <row r="196" spans="3:6" s="392" customFormat="1" ht="13.5">
      <c r="C196" s="395"/>
      <c r="D196" s="395"/>
      <c r="E196" s="396"/>
      <c r="F196" s="397"/>
    </row>
    <row r="197" spans="3:6" s="392" customFormat="1" ht="13.5">
      <c r="C197" s="395"/>
      <c r="D197" s="395"/>
      <c r="E197" s="396"/>
      <c r="F197" s="397"/>
    </row>
    <row r="198" spans="3:6" s="392" customFormat="1" ht="13.5">
      <c r="C198" s="395"/>
      <c r="D198" s="395"/>
      <c r="E198" s="396"/>
      <c r="F198" s="397"/>
    </row>
    <row r="199" spans="3:6" s="392" customFormat="1" ht="13.5">
      <c r="C199" s="395"/>
      <c r="D199" s="395"/>
      <c r="E199" s="396"/>
      <c r="F199" s="397"/>
    </row>
    <row r="200" spans="3:6" s="392" customFormat="1" ht="13.5">
      <c r="C200" s="395"/>
      <c r="D200" s="395"/>
      <c r="E200" s="396"/>
      <c r="F200" s="397"/>
    </row>
    <row r="201" spans="3:6" s="392" customFormat="1" ht="13.5">
      <c r="C201" s="395"/>
      <c r="D201" s="395"/>
      <c r="E201" s="396"/>
      <c r="F201" s="397"/>
    </row>
    <row r="202" spans="3:6" s="392" customFormat="1" ht="13.5">
      <c r="C202" s="395"/>
      <c r="D202" s="395"/>
      <c r="E202" s="396"/>
      <c r="F202" s="397"/>
    </row>
    <row r="203" spans="3:6" s="392" customFormat="1" ht="13.5">
      <c r="C203" s="395"/>
      <c r="D203" s="395"/>
      <c r="E203" s="396"/>
      <c r="F203" s="397"/>
    </row>
    <row r="204" spans="3:6" s="392" customFormat="1" ht="13.5">
      <c r="C204" s="395"/>
      <c r="D204" s="395"/>
      <c r="E204" s="396"/>
      <c r="F204" s="397"/>
    </row>
    <row r="205" spans="3:6" s="392" customFormat="1" ht="13.5">
      <c r="C205" s="395"/>
      <c r="D205" s="395"/>
      <c r="E205" s="396"/>
      <c r="F205" s="397"/>
    </row>
    <row r="206" spans="3:6" s="392" customFormat="1" ht="13.5">
      <c r="C206" s="395"/>
      <c r="D206" s="395"/>
      <c r="E206" s="396"/>
      <c r="F206" s="397"/>
    </row>
    <row r="207" spans="3:6" s="392" customFormat="1" ht="13.5">
      <c r="C207" s="395"/>
      <c r="D207" s="395"/>
      <c r="E207" s="396"/>
      <c r="F207" s="397"/>
    </row>
    <row r="208" spans="3:6" s="392" customFormat="1" ht="13.5">
      <c r="C208" s="395"/>
      <c r="D208" s="395"/>
      <c r="E208" s="396"/>
      <c r="F208" s="397"/>
    </row>
    <row r="209" spans="3:6" s="392" customFormat="1" ht="13.5">
      <c r="C209" s="395"/>
      <c r="D209" s="395"/>
      <c r="E209" s="396"/>
      <c r="F209" s="397"/>
    </row>
    <row r="210" spans="3:6" s="392" customFormat="1" ht="13.5">
      <c r="C210" s="395"/>
      <c r="D210" s="395"/>
      <c r="E210" s="396"/>
      <c r="F210" s="397"/>
    </row>
    <row r="211" spans="3:6" s="392" customFormat="1" ht="13.5">
      <c r="C211" s="395"/>
      <c r="D211" s="395"/>
      <c r="E211" s="396"/>
      <c r="F211" s="397"/>
    </row>
    <row r="212" spans="3:6" s="392" customFormat="1" ht="13.5">
      <c r="C212" s="395"/>
      <c r="D212" s="395"/>
      <c r="E212" s="396"/>
      <c r="F212" s="397"/>
    </row>
    <row r="213" spans="3:6" s="392" customFormat="1" ht="13.5">
      <c r="C213" s="395"/>
      <c r="D213" s="395"/>
      <c r="E213" s="396"/>
      <c r="F213" s="397"/>
    </row>
    <row r="214" spans="3:6" s="392" customFormat="1" ht="13.5">
      <c r="C214" s="395"/>
      <c r="D214" s="395"/>
      <c r="E214" s="396"/>
      <c r="F214" s="397"/>
    </row>
    <row r="215" spans="3:6" s="392" customFormat="1" ht="13.5">
      <c r="C215" s="395"/>
      <c r="D215" s="395"/>
      <c r="E215" s="396"/>
      <c r="F215" s="397"/>
    </row>
    <row r="216" spans="3:6" s="392" customFormat="1" ht="13.5">
      <c r="C216" s="395"/>
      <c r="D216" s="395"/>
      <c r="E216" s="396"/>
      <c r="F216" s="397"/>
    </row>
    <row r="217" spans="3:6" s="392" customFormat="1" ht="13.5">
      <c r="C217" s="395"/>
      <c r="D217" s="395"/>
      <c r="E217" s="396"/>
      <c r="F217" s="397"/>
    </row>
    <row r="218" spans="3:6" s="392" customFormat="1" ht="13.5">
      <c r="C218" s="395"/>
      <c r="D218" s="395"/>
      <c r="E218" s="396"/>
      <c r="F218" s="397"/>
    </row>
    <row r="219" spans="3:6" s="392" customFormat="1" ht="13.5">
      <c r="C219" s="395"/>
      <c r="D219" s="395"/>
      <c r="E219" s="396"/>
      <c r="F219" s="397"/>
    </row>
    <row r="220" spans="3:6" s="392" customFormat="1" ht="13.5">
      <c r="C220" s="395"/>
      <c r="D220" s="395"/>
      <c r="E220" s="396"/>
      <c r="F220" s="397"/>
    </row>
    <row r="221" spans="3:6" s="392" customFormat="1" ht="13.5">
      <c r="C221" s="395"/>
      <c r="D221" s="395"/>
      <c r="E221" s="396"/>
      <c r="F221" s="397"/>
    </row>
    <row r="222" spans="3:6" s="392" customFormat="1" ht="13.5">
      <c r="C222" s="395"/>
      <c r="D222" s="395"/>
      <c r="E222" s="396"/>
      <c r="F222" s="397"/>
    </row>
    <row r="223" spans="3:6" s="392" customFormat="1" ht="13.5">
      <c r="C223" s="395"/>
      <c r="D223" s="395"/>
      <c r="E223" s="396"/>
      <c r="F223" s="397"/>
    </row>
    <row r="224" spans="3:6" s="392" customFormat="1" ht="13.5">
      <c r="C224" s="395"/>
      <c r="D224" s="395"/>
      <c r="E224" s="396"/>
      <c r="F224" s="397"/>
    </row>
    <row r="225" spans="3:6" s="392" customFormat="1" ht="13.5">
      <c r="C225" s="395"/>
      <c r="D225" s="395"/>
      <c r="E225" s="396"/>
      <c r="F225" s="397"/>
    </row>
    <row r="226" spans="3:6" s="392" customFormat="1" ht="13.5">
      <c r="C226" s="395"/>
      <c r="D226" s="395"/>
      <c r="E226" s="396"/>
      <c r="F226" s="397"/>
    </row>
    <row r="227" spans="3:6" s="392" customFormat="1" ht="13.5">
      <c r="C227" s="395"/>
      <c r="D227" s="395"/>
      <c r="E227" s="396"/>
      <c r="F227" s="397"/>
    </row>
    <row r="228" spans="3:6" s="392" customFormat="1" ht="13.5">
      <c r="C228" s="395"/>
      <c r="D228" s="395"/>
      <c r="E228" s="396"/>
      <c r="F228" s="397"/>
    </row>
    <row r="229" spans="3:6" s="392" customFormat="1" ht="13.5">
      <c r="C229" s="395"/>
      <c r="D229" s="395"/>
      <c r="E229" s="396"/>
      <c r="F229" s="397"/>
    </row>
    <row r="230" spans="3:6" s="392" customFormat="1" ht="13.5">
      <c r="C230" s="395"/>
      <c r="D230" s="395"/>
      <c r="E230" s="396"/>
      <c r="F230" s="397"/>
    </row>
    <row r="231" spans="3:6" s="392" customFormat="1" ht="13.5">
      <c r="C231" s="395"/>
      <c r="D231" s="395"/>
      <c r="E231" s="396"/>
      <c r="F231" s="397"/>
    </row>
    <row r="232" spans="3:6" s="392" customFormat="1" ht="13.5">
      <c r="C232" s="395"/>
      <c r="D232" s="395"/>
      <c r="E232" s="396"/>
      <c r="F232" s="397"/>
    </row>
    <row r="233" spans="3:6" s="392" customFormat="1" ht="13.5">
      <c r="C233" s="395"/>
      <c r="D233" s="395"/>
      <c r="E233" s="396"/>
      <c r="F233" s="397"/>
    </row>
    <row r="234" spans="3:6" s="392" customFormat="1" ht="13.5">
      <c r="C234" s="395"/>
      <c r="D234" s="395"/>
      <c r="E234" s="396"/>
      <c r="F234" s="397"/>
    </row>
    <row r="235" spans="3:6" s="392" customFormat="1" ht="13.5">
      <c r="C235" s="395"/>
      <c r="D235" s="395"/>
      <c r="E235" s="396"/>
      <c r="F235" s="397"/>
    </row>
    <row r="236" spans="3:6" s="392" customFormat="1" ht="13.5">
      <c r="C236" s="395"/>
      <c r="D236" s="395"/>
      <c r="E236" s="396"/>
      <c r="F236" s="397"/>
    </row>
    <row r="237" spans="3:6" s="392" customFormat="1" ht="13.5">
      <c r="C237" s="395"/>
      <c r="D237" s="395"/>
      <c r="E237" s="396"/>
      <c r="F237" s="397"/>
    </row>
    <row r="238" spans="3:6" s="392" customFormat="1" ht="13.5">
      <c r="C238" s="395"/>
      <c r="D238" s="395"/>
      <c r="E238" s="396"/>
      <c r="F238" s="397"/>
    </row>
    <row r="239" spans="3:6" s="392" customFormat="1" ht="13.5">
      <c r="C239" s="395"/>
      <c r="D239" s="395"/>
      <c r="E239" s="396"/>
      <c r="F239" s="397"/>
    </row>
    <row r="240" spans="3:6" s="392" customFormat="1" ht="13.5">
      <c r="C240" s="395"/>
      <c r="D240" s="395"/>
      <c r="E240" s="396"/>
      <c r="F240" s="397"/>
    </row>
    <row r="241" spans="3:6" s="392" customFormat="1" ht="13.5">
      <c r="C241" s="395"/>
      <c r="D241" s="395"/>
      <c r="E241" s="396"/>
      <c r="F241" s="397"/>
    </row>
    <row r="242" spans="3:6" s="392" customFormat="1" ht="13.5">
      <c r="C242" s="395"/>
      <c r="D242" s="395"/>
      <c r="E242" s="396"/>
      <c r="F242" s="397"/>
    </row>
    <row r="243" spans="3:6" s="392" customFormat="1" ht="13.5">
      <c r="C243" s="395"/>
      <c r="D243" s="395"/>
      <c r="E243" s="396"/>
      <c r="F243" s="397"/>
    </row>
    <row r="244" spans="3:6" s="392" customFormat="1" ht="13.5">
      <c r="C244" s="395"/>
      <c r="D244" s="395"/>
      <c r="E244" s="396"/>
      <c r="F244" s="397"/>
    </row>
    <row r="245" spans="3:6" s="392" customFormat="1" ht="13.5">
      <c r="C245" s="395"/>
      <c r="D245" s="395"/>
      <c r="E245" s="396"/>
      <c r="F245" s="397"/>
    </row>
    <row r="246" spans="3:6" s="392" customFormat="1" ht="13.5">
      <c r="C246" s="395"/>
      <c r="D246" s="395"/>
      <c r="E246" s="396"/>
      <c r="F246" s="397"/>
    </row>
    <row r="247" spans="3:6" s="392" customFormat="1" ht="13.5">
      <c r="C247" s="395"/>
      <c r="D247" s="395"/>
      <c r="E247" s="396"/>
      <c r="F247" s="397"/>
    </row>
    <row r="248" spans="3:6" s="392" customFormat="1" ht="13.5">
      <c r="C248" s="395"/>
      <c r="D248" s="395"/>
      <c r="E248" s="396"/>
      <c r="F248" s="397"/>
    </row>
    <row r="249" spans="3:6" s="392" customFormat="1" ht="13.5">
      <c r="C249" s="395"/>
      <c r="D249" s="395"/>
      <c r="E249" s="396"/>
      <c r="F249" s="397"/>
    </row>
    <row r="250" spans="3:6" s="392" customFormat="1" ht="13.5">
      <c r="C250" s="395"/>
      <c r="D250" s="395"/>
      <c r="E250" s="396"/>
      <c r="F250" s="397"/>
    </row>
    <row r="251" spans="3:6" s="392" customFormat="1" ht="13.5">
      <c r="C251" s="395"/>
      <c r="D251" s="395"/>
      <c r="E251" s="396"/>
      <c r="F251" s="397"/>
    </row>
    <row r="252" spans="3:6" s="392" customFormat="1" ht="13.5">
      <c r="C252" s="395"/>
      <c r="D252" s="395"/>
      <c r="E252" s="396"/>
      <c r="F252" s="397"/>
    </row>
    <row r="253" spans="3:6" s="392" customFormat="1" ht="13.5">
      <c r="C253" s="395"/>
      <c r="D253" s="395"/>
      <c r="E253" s="396"/>
      <c r="F253" s="397"/>
    </row>
    <row r="254" spans="3:6" s="392" customFormat="1" ht="13.5">
      <c r="C254" s="395"/>
      <c r="D254" s="395"/>
      <c r="E254" s="396"/>
      <c r="F254" s="397"/>
    </row>
    <row r="255" spans="3:6" s="392" customFormat="1" ht="13.5">
      <c r="C255" s="395"/>
      <c r="D255" s="395"/>
      <c r="E255" s="396"/>
      <c r="F255" s="397"/>
    </row>
    <row r="256" spans="3:6" s="392" customFormat="1" ht="13.5">
      <c r="C256" s="395"/>
      <c r="D256" s="395"/>
      <c r="E256" s="396"/>
      <c r="F256" s="397"/>
    </row>
    <row r="257" spans="3:6" s="392" customFormat="1" ht="13.5">
      <c r="C257" s="395"/>
      <c r="D257" s="395"/>
      <c r="E257" s="396"/>
      <c r="F257" s="397"/>
    </row>
    <row r="258" spans="3:6" s="392" customFormat="1" ht="13.5">
      <c r="C258" s="395"/>
      <c r="D258" s="395"/>
      <c r="E258" s="396"/>
      <c r="F258" s="397"/>
    </row>
    <row r="259" spans="3:6" s="392" customFormat="1" ht="13.5">
      <c r="C259" s="395"/>
      <c r="D259" s="395"/>
      <c r="E259" s="396"/>
      <c r="F259" s="397"/>
    </row>
    <row r="260" spans="3:6" s="392" customFormat="1" ht="13.5">
      <c r="C260" s="395"/>
      <c r="D260" s="395"/>
      <c r="E260" s="396"/>
      <c r="F260" s="397"/>
    </row>
    <row r="261" spans="3:6" s="392" customFormat="1" ht="13.5">
      <c r="C261" s="395"/>
      <c r="D261" s="395"/>
      <c r="E261" s="396"/>
      <c r="F261" s="397"/>
    </row>
    <row r="262" spans="3:6" s="392" customFormat="1" ht="13.5">
      <c r="C262" s="395"/>
      <c r="D262" s="395"/>
      <c r="E262" s="396"/>
      <c r="F262" s="397"/>
    </row>
    <row r="263" spans="3:6" s="392" customFormat="1" ht="13.5">
      <c r="C263" s="395"/>
      <c r="D263" s="395"/>
      <c r="E263" s="396"/>
      <c r="F263" s="397"/>
    </row>
    <row r="264" spans="3:6" s="392" customFormat="1" ht="13.5">
      <c r="C264" s="395"/>
      <c r="D264" s="395"/>
      <c r="E264" s="396"/>
      <c r="F264" s="397"/>
    </row>
    <row r="265" spans="3:6" s="392" customFormat="1" ht="13.5">
      <c r="C265" s="395"/>
      <c r="D265" s="395"/>
      <c r="E265" s="396"/>
      <c r="F265" s="397"/>
    </row>
    <row r="266" spans="3:6" s="392" customFormat="1" ht="13.5">
      <c r="C266" s="395"/>
      <c r="D266" s="395"/>
      <c r="E266" s="396"/>
      <c r="F266" s="397"/>
    </row>
    <row r="267" spans="3:6" s="392" customFormat="1" ht="13.5">
      <c r="C267" s="395"/>
      <c r="D267" s="395"/>
      <c r="E267" s="396"/>
      <c r="F267" s="397"/>
    </row>
    <row r="268" spans="3:6" s="392" customFormat="1" ht="13.5">
      <c r="C268" s="395"/>
      <c r="D268" s="395"/>
      <c r="E268" s="396"/>
      <c r="F268" s="397"/>
    </row>
    <row r="269" spans="3:6" s="392" customFormat="1" ht="13.5">
      <c r="C269" s="395"/>
      <c r="D269" s="395"/>
      <c r="E269" s="396"/>
      <c r="F269" s="397"/>
    </row>
    <row r="270" spans="3:6" s="392" customFormat="1" ht="13.5">
      <c r="C270" s="395"/>
      <c r="D270" s="395"/>
      <c r="E270" s="396"/>
      <c r="F270" s="397"/>
    </row>
    <row r="271" spans="3:6" s="392" customFormat="1" ht="13.5">
      <c r="C271" s="395"/>
      <c r="D271" s="395"/>
      <c r="E271" s="396"/>
      <c r="F271" s="397"/>
    </row>
    <row r="272" spans="3:6" s="392" customFormat="1" ht="13.5">
      <c r="C272" s="395"/>
      <c r="D272" s="395"/>
      <c r="E272" s="396"/>
      <c r="F272" s="397"/>
    </row>
    <row r="273" spans="3:6" s="392" customFormat="1" ht="13.5">
      <c r="C273" s="395"/>
      <c r="D273" s="395"/>
      <c r="E273" s="396"/>
      <c r="F273" s="397"/>
    </row>
    <row r="274" spans="3:6" s="392" customFormat="1" ht="13.5">
      <c r="C274" s="395"/>
      <c r="D274" s="395"/>
      <c r="E274" s="396"/>
      <c r="F274" s="397"/>
    </row>
    <row r="275" spans="3:6" s="392" customFormat="1" ht="13.5">
      <c r="C275" s="395"/>
      <c r="D275" s="395"/>
      <c r="E275" s="396"/>
      <c r="F275" s="397"/>
    </row>
    <row r="276" spans="3:6" s="392" customFormat="1" ht="13.5">
      <c r="C276" s="395"/>
      <c r="D276" s="395"/>
      <c r="E276" s="396"/>
      <c r="F276" s="397"/>
    </row>
    <row r="277" spans="3:6" s="392" customFormat="1" ht="13.5">
      <c r="C277" s="395"/>
      <c r="D277" s="395"/>
      <c r="E277" s="396"/>
      <c r="F277" s="397"/>
    </row>
    <row r="278" spans="3:6" s="392" customFormat="1" ht="13.5">
      <c r="C278" s="395"/>
      <c r="D278" s="395"/>
      <c r="E278" s="396"/>
      <c r="F278" s="397"/>
    </row>
    <row r="279" spans="3:6" s="392" customFormat="1" ht="13.5">
      <c r="C279" s="395"/>
      <c r="D279" s="395"/>
      <c r="E279" s="396"/>
      <c r="F279" s="397"/>
    </row>
    <row r="280" spans="3:6" s="392" customFormat="1" ht="13.5">
      <c r="C280" s="395"/>
      <c r="D280" s="395"/>
      <c r="E280" s="396"/>
      <c r="F280" s="397"/>
    </row>
    <row r="281" spans="3:6" s="392" customFormat="1" ht="13.5">
      <c r="C281" s="395"/>
      <c r="D281" s="395"/>
      <c r="E281" s="396"/>
      <c r="F281" s="397"/>
    </row>
    <row r="282" spans="3:6" s="392" customFormat="1" ht="13.5">
      <c r="C282" s="395"/>
      <c r="D282" s="395"/>
      <c r="E282" s="396"/>
      <c r="F282" s="397"/>
    </row>
    <row r="283" spans="3:6" s="392" customFormat="1" ht="13.5">
      <c r="C283" s="395"/>
      <c r="D283" s="395"/>
      <c r="E283" s="396"/>
      <c r="F283" s="397"/>
    </row>
    <row r="284" spans="3:6" s="392" customFormat="1" ht="13.5">
      <c r="C284" s="395"/>
      <c r="D284" s="395"/>
      <c r="E284" s="396"/>
      <c r="F284" s="397"/>
    </row>
    <row r="285" spans="3:6" s="392" customFormat="1" ht="13.5">
      <c r="C285" s="395"/>
      <c r="D285" s="395"/>
      <c r="E285" s="396"/>
      <c r="F285" s="397"/>
    </row>
    <row r="286" spans="3:6" s="392" customFormat="1" ht="13.5">
      <c r="C286" s="395"/>
      <c r="D286" s="395"/>
      <c r="E286" s="396"/>
      <c r="F286" s="397"/>
    </row>
    <row r="287" spans="3:6" s="392" customFormat="1" ht="13.5">
      <c r="C287" s="395"/>
      <c r="D287" s="395"/>
      <c r="E287" s="396"/>
      <c r="F287" s="397"/>
    </row>
    <row r="288" spans="3:6" s="392" customFormat="1" ht="13.5">
      <c r="C288" s="395"/>
      <c r="D288" s="395"/>
      <c r="E288" s="396"/>
      <c r="F288" s="397"/>
    </row>
    <row r="289" spans="3:6" s="392" customFormat="1" ht="13.5">
      <c r="C289" s="395"/>
      <c r="D289" s="395"/>
      <c r="E289" s="396"/>
      <c r="F289" s="397"/>
    </row>
    <row r="290" spans="3:6" s="392" customFormat="1" ht="13.5">
      <c r="C290" s="395"/>
      <c r="D290" s="395"/>
      <c r="E290" s="396"/>
      <c r="F290" s="397"/>
    </row>
    <row r="291" spans="3:6" s="392" customFormat="1" ht="13.5">
      <c r="C291" s="395"/>
      <c r="D291" s="395"/>
      <c r="E291" s="396"/>
      <c r="F291" s="397"/>
    </row>
    <row r="292" spans="3:6" s="392" customFormat="1" ht="13.5">
      <c r="C292" s="395"/>
      <c r="D292" s="395"/>
      <c r="E292" s="396"/>
      <c r="F292" s="397"/>
    </row>
    <row r="293" spans="3:6" s="392" customFormat="1" ht="13.5">
      <c r="C293" s="395"/>
      <c r="D293" s="395"/>
      <c r="E293" s="396"/>
      <c r="F293" s="397"/>
    </row>
    <row r="294" spans="3:6" s="392" customFormat="1" ht="13.5">
      <c r="C294" s="395"/>
      <c r="D294" s="395"/>
      <c r="E294" s="396"/>
      <c r="F294" s="397"/>
    </row>
    <row r="295" spans="3:6" s="392" customFormat="1" ht="13.5">
      <c r="C295" s="395"/>
      <c r="D295" s="395"/>
      <c r="E295" s="396"/>
      <c r="F295" s="397"/>
    </row>
    <row r="296" spans="3:6" s="392" customFormat="1" ht="13.5">
      <c r="C296" s="395"/>
      <c r="D296" s="395"/>
      <c r="E296" s="396"/>
      <c r="F296" s="397"/>
    </row>
    <row r="297" spans="3:6" s="392" customFormat="1" ht="13.5">
      <c r="C297" s="395"/>
      <c r="D297" s="395"/>
      <c r="E297" s="396"/>
      <c r="F297" s="397"/>
    </row>
    <row r="298" spans="3:6" s="392" customFormat="1" ht="13.5">
      <c r="C298" s="395"/>
      <c r="D298" s="395"/>
      <c r="E298" s="396"/>
      <c r="F298" s="397"/>
    </row>
    <row r="299" spans="3:6" s="392" customFormat="1" ht="13.5">
      <c r="C299" s="395"/>
      <c r="D299" s="395"/>
      <c r="E299" s="396"/>
      <c r="F299" s="397"/>
    </row>
    <row r="300" spans="3:6" s="392" customFormat="1" ht="13.5">
      <c r="C300" s="395"/>
      <c r="D300" s="395"/>
      <c r="E300" s="396"/>
      <c r="F300" s="397"/>
    </row>
    <row r="301" spans="3:6" s="392" customFormat="1" ht="13.5">
      <c r="C301" s="395"/>
      <c r="D301" s="395"/>
      <c r="E301" s="396"/>
      <c r="F301" s="397"/>
    </row>
    <row r="302" spans="3:6" s="392" customFormat="1" ht="13.5">
      <c r="C302" s="395"/>
      <c r="D302" s="395"/>
      <c r="E302" s="396"/>
      <c r="F302" s="397"/>
    </row>
    <row r="303" spans="3:6" s="392" customFormat="1" ht="13.5">
      <c r="C303" s="395"/>
      <c r="D303" s="395"/>
      <c r="E303" s="396"/>
      <c r="F303" s="397"/>
    </row>
    <row r="304" spans="3:6" s="392" customFormat="1" ht="13.5">
      <c r="C304" s="395"/>
      <c r="D304" s="395"/>
      <c r="E304" s="396"/>
      <c r="F304" s="397"/>
    </row>
    <row r="305" spans="3:6" s="392" customFormat="1" ht="13.5">
      <c r="C305" s="395"/>
      <c r="D305" s="395"/>
      <c r="E305" s="396"/>
      <c r="F305" s="397"/>
    </row>
    <row r="306" spans="3:6" s="392" customFormat="1" ht="13.5">
      <c r="C306" s="395"/>
      <c r="D306" s="395"/>
      <c r="E306" s="396"/>
      <c r="F306" s="397"/>
    </row>
    <row r="307" spans="3:6" s="392" customFormat="1" ht="13.5">
      <c r="C307" s="395"/>
      <c r="D307" s="395"/>
      <c r="E307" s="396"/>
      <c r="F307" s="397"/>
    </row>
    <row r="308" spans="3:6" s="392" customFormat="1" ht="13.5">
      <c r="C308" s="395"/>
      <c r="D308" s="395"/>
      <c r="E308" s="396"/>
      <c r="F308" s="397"/>
    </row>
    <row r="309" spans="3:6" s="392" customFormat="1" ht="13.5">
      <c r="C309" s="395"/>
      <c r="D309" s="395"/>
      <c r="E309" s="396"/>
      <c r="F309" s="397"/>
    </row>
    <row r="310" spans="3:6" s="392" customFormat="1" ht="13.5">
      <c r="C310" s="395"/>
      <c r="D310" s="395"/>
      <c r="E310" s="396"/>
      <c r="F310" s="397"/>
    </row>
    <row r="311" spans="3:6" s="392" customFormat="1" ht="13.5">
      <c r="C311" s="395"/>
      <c r="D311" s="395"/>
      <c r="E311" s="396"/>
      <c r="F311" s="397"/>
    </row>
    <row r="312" spans="3:6" s="392" customFormat="1" ht="13.5">
      <c r="C312" s="395"/>
      <c r="D312" s="395"/>
      <c r="E312" s="396"/>
      <c r="F312" s="397"/>
    </row>
    <row r="313" spans="3:6" s="392" customFormat="1" ht="13.5">
      <c r="C313" s="395"/>
      <c r="D313" s="395"/>
      <c r="E313" s="396"/>
      <c r="F313" s="397"/>
    </row>
    <row r="314" spans="3:6" s="392" customFormat="1" ht="13.5">
      <c r="C314" s="395"/>
      <c r="D314" s="395"/>
      <c r="E314" s="396"/>
      <c r="F314" s="397"/>
    </row>
    <row r="315" spans="3:6" s="392" customFormat="1" ht="13.5">
      <c r="C315" s="395"/>
      <c r="D315" s="395"/>
      <c r="E315" s="396"/>
      <c r="F315" s="397"/>
    </row>
    <row r="316" spans="3:6" s="392" customFormat="1" ht="13.5">
      <c r="C316" s="395"/>
      <c r="D316" s="395"/>
      <c r="E316" s="396"/>
      <c r="F316" s="397"/>
    </row>
    <row r="317" spans="3:6" s="392" customFormat="1" ht="13.5">
      <c r="C317" s="395"/>
      <c r="D317" s="395"/>
      <c r="E317" s="396"/>
      <c r="F317" s="397"/>
    </row>
    <row r="318" spans="3:6" s="392" customFormat="1" ht="13.5">
      <c r="C318" s="395"/>
      <c r="D318" s="395"/>
      <c r="E318" s="396"/>
      <c r="F318" s="397"/>
    </row>
    <row r="319" spans="3:6" s="392" customFormat="1" ht="13.5">
      <c r="C319" s="395"/>
      <c r="D319" s="395"/>
      <c r="E319" s="396"/>
      <c r="F319" s="397"/>
    </row>
    <row r="320" spans="3:6" s="392" customFormat="1" ht="13.5">
      <c r="C320" s="395"/>
      <c r="D320" s="395"/>
      <c r="E320" s="396"/>
      <c r="F320" s="397"/>
    </row>
    <row r="321" spans="3:6" s="392" customFormat="1" ht="13.5">
      <c r="C321" s="395"/>
      <c r="D321" s="395"/>
      <c r="E321" s="396"/>
      <c r="F321" s="397"/>
    </row>
    <row r="322" spans="3:6" s="392" customFormat="1" ht="13.5">
      <c r="C322" s="395"/>
      <c r="D322" s="395"/>
      <c r="E322" s="396"/>
      <c r="F322" s="397"/>
    </row>
    <row r="323" spans="3:6" s="392" customFormat="1" ht="13.5">
      <c r="C323" s="395"/>
      <c r="D323" s="395"/>
      <c r="E323" s="396"/>
      <c r="F323" s="397"/>
    </row>
    <row r="324" spans="3:6" s="392" customFormat="1" ht="13.5">
      <c r="C324" s="395"/>
      <c r="D324" s="395"/>
      <c r="E324" s="396"/>
      <c r="F324" s="397"/>
    </row>
    <row r="325" spans="3:6" s="392" customFormat="1" ht="13.5">
      <c r="C325" s="395"/>
      <c r="D325" s="395"/>
      <c r="E325" s="396"/>
      <c r="F325" s="397"/>
    </row>
    <row r="326" spans="3:6" s="392" customFormat="1" ht="13.5">
      <c r="C326" s="395"/>
      <c r="D326" s="395"/>
      <c r="E326" s="396"/>
      <c r="F326" s="397"/>
    </row>
    <row r="327" spans="3:6" s="392" customFormat="1" ht="13.5">
      <c r="C327" s="395"/>
      <c r="D327" s="395"/>
      <c r="E327" s="396"/>
      <c r="F327" s="397"/>
    </row>
    <row r="328" spans="3:6" s="392" customFormat="1" ht="13.5">
      <c r="C328" s="395"/>
      <c r="D328" s="395"/>
      <c r="E328" s="396"/>
      <c r="F328" s="397"/>
    </row>
    <row r="329" spans="3:6" s="392" customFormat="1" ht="13.5">
      <c r="C329" s="395"/>
      <c r="D329" s="395"/>
      <c r="E329" s="396"/>
      <c r="F329" s="397"/>
    </row>
    <row r="330" spans="3:6" s="392" customFormat="1" ht="13.5">
      <c r="C330" s="395"/>
      <c r="D330" s="395"/>
      <c r="E330" s="396"/>
      <c r="F330" s="397"/>
    </row>
    <row r="331" spans="3:6" s="392" customFormat="1" ht="13.5">
      <c r="C331" s="395"/>
      <c r="D331" s="395"/>
      <c r="E331" s="396"/>
      <c r="F331" s="397"/>
    </row>
    <row r="332" spans="3:6" s="392" customFormat="1" ht="13.5">
      <c r="C332" s="395"/>
      <c r="D332" s="395"/>
      <c r="E332" s="396"/>
      <c r="F332" s="397"/>
    </row>
    <row r="333" spans="3:6" s="392" customFormat="1" ht="13.5">
      <c r="C333" s="395"/>
      <c r="D333" s="395"/>
      <c r="E333" s="396"/>
      <c r="F333" s="397"/>
    </row>
    <row r="334" spans="3:6" s="392" customFormat="1" ht="13.5">
      <c r="C334" s="395"/>
      <c r="D334" s="395"/>
      <c r="E334" s="396"/>
      <c r="F334" s="397"/>
    </row>
    <row r="335" spans="3:6" s="392" customFormat="1" ht="13.5">
      <c r="C335" s="395"/>
      <c r="D335" s="395"/>
      <c r="E335" s="396"/>
      <c r="F335" s="397"/>
    </row>
    <row r="336" spans="3:6" s="392" customFormat="1" ht="13.5">
      <c r="C336" s="395"/>
      <c r="D336" s="395"/>
      <c r="E336" s="396"/>
      <c r="F336" s="397"/>
    </row>
    <row r="337" spans="3:6" s="392" customFormat="1" ht="13.5">
      <c r="C337" s="395"/>
      <c r="D337" s="395"/>
      <c r="E337" s="396"/>
      <c r="F337" s="397"/>
    </row>
    <row r="338" spans="3:6" s="392" customFormat="1" ht="13.5">
      <c r="C338" s="395"/>
      <c r="D338" s="395"/>
      <c r="E338" s="396"/>
      <c r="F338" s="397"/>
    </row>
    <row r="339" spans="3:6" s="392" customFormat="1" ht="13.5">
      <c r="C339" s="395"/>
      <c r="D339" s="395"/>
      <c r="E339" s="396"/>
      <c r="F339" s="397"/>
    </row>
    <row r="340" spans="3:6" s="392" customFormat="1" ht="13.5">
      <c r="C340" s="395"/>
      <c r="D340" s="395"/>
      <c r="E340" s="396"/>
      <c r="F340" s="397"/>
    </row>
    <row r="341" spans="3:6" s="392" customFormat="1" ht="13.5">
      <c r="C341" s="395"/>
      <c r="D341" s="395"/>
      <c r="E341" s="396"/>
      <c r="F341" s="397"/>
    </row>
    <row r="342" spans="3:6" s="392" customFormat="1" ht="13.5">
      <c r="C342" s="395"/>
      <c r="D342" s="395"/>
      <c r="E342" s="396"/>
      <c r="F342" s="397"/>
    </row>
    <row r="343" spans="3:6" s="392" customFormat="1" ht="13.5">
      <c r="C343" s="395"/>
      <c r="D343" s="395"/>
      <c r="E343" s="396"/>
      <c r="F343" s="397"/>
    </row>
    <row r="344" spans="3:6" s="392" customFormat="1" ht="13.5">
      <c r="C344" s="395"/>
      <c r="D344" s="395"/>
      <c r="E344" s="396"/>
      <c r="F344" s="397"/>
    </row>
    <row r="345" spans="3:6" s="392" customFormat="1" ht="13.5">
      <c r="C345" s="395"/>
      <c r="D345" s="395"/>
      <c r="E345" s="396"/>
      <c r="F345" s="397"/>
    </row>
    <row r="346" spans="3:6" s="392" customFormat="1" ht="13.5">
      <c r="C346" s="395"/>
      <c r="D346" s="395"/>
      <c r="E346" s="396"/>
      <c r="F346" s="397"/>
    </row>
    <row r="347" spans="3:6" s="392" customFormat="1" ht="13.5">
      <c r="C347" s="395"/>
      <c r="D347" s="395"/>
      <c r="E347" s="396"/>
      <c r="F347" s="397"/>
    </row>
    <row r="348" spans="3:6" s="392" customFormat="1" ht="13.5">
      <c r="C348" s="395"/>
      <c r="D348" s="395"/>
      <c r="E348" s="396"/>
      <c r="F348" s="397"/>
    </row>
    <row r="349" spans="3:6" s="392" customFormat="1" ht="13.5">
      <c r="C349" s="395"/>
      <c r="D349" s="395"/>
      <c r="E349" s="396"/>
      <c r="F349" s="397"/>
    </row>
    <row r="350" spans="3:6" s="392" customFormat="1" ht="13.5">
      <c r="C350" s="395"/>
      <c r="D350" s="395"/>
      <c r="E350" s="396"/>
      <c r="F350" s="397"/>
    </row>
    <row r="351" spans="3:6" s="392" customFormat="1" ht="13.5">
      <c r="C351" s="395"/>
      <c r="D351" s="395"/>
      <c r="E351" s="396"/>
      <c r="F351" s="397"/>
    </row>
    <row r="352" spans="3:6" s="392" customFormat="1" ht="13.5">
      <c r="C352" s="395"/>
      <c r="D352" s="395"/>
      <c r="E352" s="396"/>
      <c r="F352" s="397"/>
    </row>
    <row r="353" spans="3:6" s="392" customFormat="1" ht="13.5">
      <c r="C353" s="395"/>
      <c r="D353" s="395"/>
      <c r="E353" s="396"/>
      <c r="F353" s="397"/>
    </row>
    <row r="354" spans="3:6" s="392" customFormat="1" ht="13.5">
      <c r="C354" s="395"/>
      <c r="D354" s="395"/>
      <c r="E354" s="396"/>
      <c r="F354" s="397"/>
    </row>
    <row r="355" spans="3:6" s="392" customFormat="1" ht="13.5">
      <c r="C355" s="395"/>
      <c r="D355" s="395"/>
      <c r="E355" s="396"/>
      <c r="F355" s="397"/>
    </row>
    <row r="356" spans="3:6" s="392" customFormat="1" ht="13.5">
      <c r="C356" s="395"/>
      <c r="D356" s="395"/>
      <c r="E356" s="396"/>
      <c r="F356" s="397"/>
    </row>
    <row r="357" spans="3:6" s="392" customFormat="1" ht="13.5">
      <c r="C357" s="395"/>
      <c r="D357" s="395"/>
      <c r="E357" s="396"/>
      <c r="F357" s="397"/>
    </row>
    <row r="358" spans="3:6" s="392" customFormat="1" ht="13.5">
      <c r="C358" s="395"/>
      <c r="D358" s="395"/>
      <c r="E358" s="396"/>
      <c r="F358" s="397"/>
    </row>
    <row r="359" spans="3:6" s="392" customFormat="1" ht="13.5">
      <c r="C359" s="395"/>
      <c r="D359" s="395"/>
      <c r="E359" s="396"/>
      <c r="F359" s="397"/>
    </row>
    <row r="360" spans="3:6" s="392" customFormat="1" ht="13.5">
      <c r="C360" s="395"/>
      <c r="D360" s="395"/>
      <c r="E360" s="396"/>
      <c r="F360" s="397"/>
    </row>
    <row r="361" spans="3:6" s="392" customFormat="1" ht="13.5">
      <c r="C361" s="395"/>
      <c r="D361" s="395"/>
      <c r="E361" s="396"/>
      <c r="F361" s="397"/>
    </row>
    <row r="362" spans="3:6" s="392" customFormat="1" ht="13.5">
      <c r="C362" s="395"/>
      <c r="D362" s="395"/>
      <c r="E362" s="396"/>
      <c r="F362" s="397"/>
    </row>
    <row r="363" spans="3:6" s="392" customFormat="1" ht="13.5">
      <c r="C363" s="395"/>
      <c r="D363" s="395"/>
      <c r="E363" s="396"/>
      <c r="F363" s="397"/>
    </row>
    <row r="364" spans="3:6" s="392" customFormat="1" ht="13.5">
      <c r="C364" s="395"/>
      <c r="D364" s="395"/>
      <c r="E364" s="396"/>
      <c r="F364" s="397"/>
    </row>
    <row r="365" spans="3:6" s="392" customFormat="1" ht="13.5">
      <c r="C365" s="395"/>
      <c r="D365" s="395"/>
      <c r="E365" s="396"/>
      <c r="F365" s="397"/>
    </row>
    <row r="366" spans="3:6" s="392" customFormat="1" ht="13.5">
      <c r="C366" s="395"/>
      <c r="D366" s="395"/>
      <c r="E366" s="396"/>
      <c r="F366" s="397"/>
    </row>
    <row r="367" spans="3:6" s="392" customFormat="1" ht="13.5">
      <c r="C367" s="395"/>
      <c r="D367" s="395"/>
      <c r="E367" s="396"/>
      <c r="F367" s="397"/>
    </row>
    <row r="368" spans="3:6" s="392" customFormat="1" ht="13.5">
      <c r="C368" s="395"/>
      <c r="D368" s="395"/>
      <c r="E368" s="396"/>
      <c r="F368" s="397"/>
    </row>
    <row r="369" spans="3:6" s="392" customFormat="1" ht="13.5">
      <c r="C369" s="395"/>
      <c r="D369" s="395"/>
      <c r="E369" s="396"/>
      <c r="F369" s="397"/>
    </row>
    <row r="370" spans="3:6" s="392" customFormat="1" ht="13.5">
      <c r="C370" s="395"/>
      <c r="D370" s="395"/>
      <c r="E370" s="396"/>
      <c r="F370" s="397"/>
    </row>
    <row r="371" spans="3:6" s="392" customFormat="1" ht="13.5">
      <c r="C371" s="395"/>
      <c r="D371" s="395"/>
      <c r="E371" s="396"/>
      <c r="F371" s="397"/>
    </row>
    <row r="372" spans="3:6" s="392" customFormat="1" ht="13.5">
      <c r="C372" s="395"/>
      <c r="D372" s="395"/>
      <c r="E372" s="396"/>
      <c r="F372" s="397"/>
    </row>
    <row r="373" spans="3:6" s="392" customFormat="1" ht="13.5">
      <c r="C373" s="395"/>
      <c r="D373" s="395"/>
      <c r="E373" s="396"/>
      <c r="F373" s="397"/>
    </row>
    <row r="374" spans="3:6" s="392" customFormat="1" ht="13.5">
      <c r="C374" s="395"/>
      <c r="D374" s="395"/>
      <c r="E374" s="396"/>
      <c r="F374" s="397"/>
    </row>
    <row r="375" spans="3:6" s="392" customFormat="1" ht="13.5">
      <c r="C375" s="395"/>
      <c r="D375" s="395"/>
      <c r="E375" s="396"/>
      <c r="F375" s="397"/>
    </row>
    <row r="376" spans="3:6" s="392" customFormat="1" ht="13.5">
      <c r="C376" s="395"/>
      <c r="D376" s="395"/>
      <c r="E376" s="396"/>
      <c r="F376" s="397"/>
    </row>
    <row r="377" spans="3:6" s="392" customFormat="1" ht="13.5">
      <c r="C377" s="395"/>
      <c r="D377" s="395"/>
      <c r="E377" s="396"/>
      <c r="F377" s="397"/>
    </row>
    <row r="378" spans="3:6" s="392" customFormat="1" ht="13.5">
      <c r="C378" s="395"/>
      <c r="D378" s="395"/>
      <c r="E378" s="396"/>
      <c r="F378" s="397"/>
    </row>
    <row r="379" spans="3:6" s="392" customFormat="1" ht="13.5">
      <c r="C379" s="395"/>
      <c r="D379" s="395"/>
      <c r="E379" s="396"/>
      <c r="F379" s="397"/>
    </row>
    <row r="380" spans="3:6" s="392" customFormat="1" ht="13.5">
      <c r="C380" s="395"/>
      <c r="D380" s="395"/>
      <c r="E380" s="396"/>
      <c r="F380" s="397"/>
    </row>
    <row r="381" spans="3:6" s="392" customFormat="1" ht="13.5">
      <c r="C381" s="395"/>
      <c r="D381" s="395"/>
      <c r="E381" s="396"/>
      <c r="F381" s="397"/>
    </row>
    <row r="382" spans="3:6" s="392" customFormat="1" ht="13.5">
      <c r="C382" s="395"/>
      <c r="D382" s="395"/>
      <c r="E382" s="396"/>
      <c r="F382" s="397"/>
    </row>
    <row r="383" spans="3:6" s="392" customFormat="1" ht="13.5">
      <c r="C383" s="395"/>
      <c r="D383" s="395"/>
      <c r="E383" s="396"/>
      <c r="F383" s="397"/>
    </row>
    <row r="384" spans="3:6" s="392" customFormat="1" ht="13.5">
      <c r="C384" s="395"/>
      <c r="D384" s="395"/>
      <c r="E384" s="396"/>
      <c r="F384" s="397"/>
    </row>
    <row r="385" spans="3:6" s="392" customFormat="1" ht="13.5">
      <c r="C385" s="395"/>
      <c r="D385" s="395"/>
      <c r="E385" s="396"/>
      <c r="F385" s="397"/>
    </row>
    <row r="386" spans="3:6" s="392" customFormat="1" ht="13.5">
      <c r="C386" s="395"/>
      <c r="D386" s="395"/>
      <c r="E386" s="396"/>
      <c r="F386" s="397"/>
    </row>
    <row r="387" spans="3:6" s="392" customFormat="1" ht="13.5">
      <c r="C387" s="395"/>
      <c r="D387" s="395"/>
      <c r="E387" s="396"/>
      <c r="F387" s="397"/>
    </row>
    <row r="388" spans="3:6" s="392" customFormat="1" ht="13.5">
      <c r="C388" s="395"/>
      <c r="D388" s="395"/>
      <c r="E388" s="396"/>
      <c r="F388" s="397"/>
    </row>
    <row r="389" spans="3:6" s="392" customFormat="1" ht="13.5">
      <c r="C389" s="395"/>
      <c r="D389" s="395"/>
      <c r="E389" s="396"/>
      <c r="F389" s="397"/>
    </row>
    <row r="390" spans="3:6" s="392" customFormat="1" ht="13.5">
      <c r="C390" s="395"/>
      <c r="D390" s="395"/>
      <c r="E390" s="396"/>
      <c r="F390" s="397"/>
    </row>
    <row r="391" spans="3:6" s="392" customFormat="1" ht="13.5">
      <c r="C391" s="395"/>
      <c r="D391" s="395"/>
      <c r="E391" s="396"/>
      <c r="F391" s="397"/>
    </row>
    <row r="392" spans="3:6" s="392" customFormat="1" ht="13.5">
      <c r="C392" s="395"/>
      <c r="D392" s="395"/>
      <c r="E392" s="396"/>
      <c r="F392" s="397"/>
    </row>
    <row r="393" spans="3:6" s="392" customFormat="1" ht="13.5">
      <c r="C393" s="395"/>
      <c r="D393" s="395"/>
      <c r="E393" s="396"/>
      <c r="F393" s="397"/>
    </row>
    <row r="394" spans="3:6" s="392" customFormat="1" ht="13.5">
      <c r="C394" s="395"/>
      <c r="D394" s="395"/>
      <c r="E394" s="396"/>
      <c r="F394" s="397"/>
    </row>
    <row r="395" spans="3:6" s="392" customFormat="1" ht="13.5">
      <c r="C395" s="395"/>
      <c r="D395" s="395"/>
      <c r="E395" s="396"/>
      <c r="F395" s="397"/>
    </row>
    <row r="396" spans="3:6" s="392" customFormat="1" ht="13.5">
      <c r="C396" s="395"/>
      <c r="D396" s="395"/>
      <c r="E396" s="396"/>
      <c r="F396" s="397"/>
    </row>
    <row r="397" spans="3:6" s="392" customFormat="1" ht="13.5">
      <c r="C397" s="395"/>
      <c r="D397" s="395"/>
      <c r="E397" s="396"/>
      <c r="F397" s="397"/>
    </row>
    <row r="398" spans="3:6" s="392" customFormat="1" ht="13.5">
      <c r="C398" s="395"/>
      <c r="D398" s="395"/>
      <c r="E398" s="396"/>
      <c r="F398" s="397"/>
    </row>
    <row r="399" spans="3:6" s="392" customFormat="1" ht="13.5">
      <c r="C399" s="395"/>
      <c r="D399" s="395"/>
      <c r="E399" s="396"/>
      <c r="F399" s="397"/>
    </row>
    <row r="400" spans="3:6" s="392" customFormat="1" ht="13.5">
      <c r="C400" s="395"/>
      <c r="D400" s="395"/>
      <c r="E400" s="396"/>
      <c r="F400" s="397"/>
    </row>
    <row r="401" spans="3:6" s="392" customFormat="1" ht="13.5">
      <c r="C401" s="395"/>
      <c r="D401" s="395"/>
      <c r="E401" s="396"/>
      <c r="F401" s="397"/>
    </row>
    <row r="402" spans="3:6" s="392" customFormat="1" ht="13.5">
      <c r="C402" s="395"/>
      <c r="D402" s="395"/>
      <c r="E402" s="396"/>
      <c r="F402" s="397"/>
    </row>
    <row r="403" spans="3:6" s="392" customFormat="1" ht="13.5">
      <c r="C403" s="395"/>
      <c r="D403" s="395"/>
      <c r="E403" s="396"/>
      <c r="F403" s="397"/>
    </row>
    <row r="404" spans="3:6" s="392" customFormat="1" ht="13.5">
      <c r="C404" s="395"/>
      <c r="D404" s="395"/>
      <c r="E404" s="396"/>
      <c r="F404" s="397"/>
    </row>
    <row r="405" spans="3:6" s="392" customFormat="1" ht="13.5">
      <c r="C405" s="395"/>
      <c r="D405" s="395"/>
      <c r="E405" s="396"/>
      <c r="F405" s="397"/>
    </row>
    <row r="406" spans="3:6" s="392" customFormat="1" ht="13.5">
      <c r="C406" s="395"/>
      <c r="D406" s="395"/>
      <c r="E406" s="396"/>
      <c r="F406" s="397"/>
    </row>
    <row r="407" spans="3:6" s="392" customFormat="1" ht="13.5">
      <c r="C407" s="395"/>
      <c r="D407" s="395"/>
      <c r="E407" s="396"/>
      <c r="F407" s="397"/>
    </row>
    <row r="408" spans="3:6" s="392" customFormat="1" ht="13.5">
      <c r="C408" s="395"/>
      <c r="D408" s="395"/>
      <c r="E408" s="396"/>
      <c r="F408" s="397"/>
    </row>
    <row r="409" spans="3:6" s="392" customFormat="1" ht="13.5">
      <c r="C409" s="395"/>
      <c r="D409" s="395"/>
      <c r="E409" s="396"/>
      <c r="F409" s="397"/>
    </row>
    <row r="410" spans="3:6" s="392" customFormat="1" ht="13.5">
      <c r="C410" s="395"/>
      <c r="D410" s="395"/>
      <c r="E410" s="396"/>
      <c r="F410" s="397"/>
    </row>
    <row r="411" spans="3:6" s="392" customFormat="1" ht="13.5">
      <c r="C411" s="395"/>
      <c r="D411" s="395"/>
      <c r="E411" s="396"/>
      <c r="F411" s="397"/>
    </row>
    <row r="412" spans="3:6" s="392" customFormat="1" ht="13.5">
      <c r="C412" s="395"/>
      <c r="D412" s="395"/>
      <c r="E412" s="396"/>
      <c r="F412" s="397"/>
    </row>
    <row r="413" spans="3:6" s="392" customFormat="1" ht="13.5">
      <c r="C413" s="395"/>
      <c r="D413" s="395"/>
      <c r="E413" s="396"/>
      <c r="F413" s="397"/>
    </row>
    <row r="414" spans="3:6" s="392" customFormat="1" ht="13.5">
      <c r="C414" s="395"/>
      <c r="D414" s="395"/>
      <c r="E414" s="396"/>
      <c r="F414" s="397"/>
    </row>
    <row r="415" spans="3:6" s="392" customFormat="1" ht="13.5">
      <c r="C415" s="395"/>
      <c r="D415" s="395"/>
      <c r="E415" s="396"/>
      <c r="F415" s="397"/>
    </row>
    <row r="416" spans="3:6" s="392" customFormat="1" ht="13.5">
      <c r="C416" s="395"/>
      <c r="D416" s="395"/>
      <c r="E416" s="396"/>
      <c r="F416" s="397"/>
    </row>
    <row r="417" spans="3:6" s="392" customFormat="1" ht="13.5">
      <c r="C417" s="395"/>
      <c r="D417" s="395"/>
      <c r="E417" s="396"/>
      <c r="F417" s="397"/>
    </row>
    <row r="418" spans="3:6" s="392" customFormat="1" ht="13.5">
      <c r="C418" s="395"/>
      <c r="D418" s="395"/>
      <c r="E418" s="396"/>
      <c r="F418" s="397"/>
    </row>
    <row r="419" spans="3:6" s="392" customFormat="1" ht="13.5">
      <c r="C419" s="395"/>
      <c r="D419" s="395"/>
      <c r="E419" s="396"/>
      <c r="F419" s="397"/>
    </row>
    <row r="420" spans="3:6" s="392" customFormat="1" ht="13.5">
      <c r="C420" s="395"/>
      <c r="D420" s="395"/>
      <c r="E420" s="396"/>
      <c r="F420" s="397"/>
    </row>
    <row r="421" spans="3:6" s="392" customFormat="1" ht="13.5">
      <c r="C421" s="395"/>
      <c r="D421" s="395"/>
      <c r="E421" s="396"/>
      <c r="F421" s="397"/>
    </row>
    <row r="422" spans="3:6" s="392" customFormat="1" ht="13.5">
      <c r="C422" s="395"/>
      <c r="D422" s="395"/>
      <c r="E422" s="396"/>
      <c r="F422" s="397"/>
    </row>
    <row r="423" spans="3:6" s="392" customFormat="1" ht="13.5">
      <c r="C423" s="395"/>
      <c r="D423" s="395"/>
      <c r="E423" s="396"/>
      <c r="F423" s="397"/>
    </row>
    <row r="424" spans="3:6" s="392" customFormat="1" ht="13.5">
      <c r="C424" s="395"/>
      <c r="D424" s="395"/>
      <c r="E424" s="396"/>
      <c r="F424" s="397"/>
    </row>
    <row r="425" spans="3:6" s="392" customFormat="1" ht="13.5">
      <c r="C425" s="395"/>
      <c r="D425" s="395"/>
      <c r="E425" s="396"/>
      <c r="F425" s="397"/>
    </row>
    <row r="426" spans="3:6" s="392" customFormat="1" ht="13.5">
      <c r="C426" s="395"/>
      <c r="D426" s="395"/>
      <c r="E426" s="396"/>
      <c r="F426" s="397"/>
    </row>
    <row r="427" spans="3:6" s="392" customFormat="1" ht="13.5">
      <c r="C427" s="395"/>
      <c r="D427" s="395"/>
      <c r="E427" s="396"/>
      <c r="F427" s="397"/>
    </row>
    <row r="428" spans="3:6" s="392" customFormat="1" ht="13.5">
      <c r="C428" s="395"/>
      <c r="D428" s="395"/>
      <c r="E428" s="396"/>
      <c r="F428" s="397"/>
    </row>
    <row r="429" spans="3:6" s="392" customFormat="1" ht="13.5">
      <c r="C429" s="395"/>
      <c r="D429" s="395"/>
      <c r="E429" s="396"/>
      <c r="F429" s="397"/>
    </row>
    <row r="430" spans="3:6" s="392" customFormat="1" ht="13.5">
      <c r="C430" s="395"/>
      <c r="D430" s="395"/>
      <c r="E430" s="396"/>
      <c r="F430" s="397"/>
    </row>
    <row r="431" spans="3:6" s="392" customFormat="1" ht="13.5">
      <c r="C431" s="395"/>
      <c r="D431" s="395"/>
      <c r="E431" s="396"/>
      <c r="F431" s="397"/>
    </row>
    <row r="432" spans="3:6" s="392" customFormat="1" ht="13.5">
      <c r="C432" s="395"/>
      <c r="D432" s="395"/>
      <c r="E432" s="396"/>
      <c r="F432" s="397"/>
    </row>
    <row r="433" spans="3:6" s="392" customFormat="1" ht="13.5">
      <c r="C433" s="395"/>
      <c r="D433" s="395"/>
      <c r="E433" s="396"/>
      <c r="F433" s="397"/>
    </row>
    <row r="434" spans="3:6" s="392" customFormat="1" ht="13.5">
      <c r="C434" s="395"/>
      <c r="D434" s="395"/>
      <c r="E434" s="396"/>
      <c r="F434" s="397"/>
    </row>
    <row r="435" spans="3:6" s="392" customFormat="1" ht="13.5">
      <c r="C435" s="395"/>
      <c r="D435" s="395"/>
      <c r="E435" s="396"/>
      <c r="F435" s="397"/>
    </row>
    <row r="436" spans="3:6" s="392" customFormat="1" ht="13.5">
      <c r="C436" s="395"/>
      <c r="D436" s="395"/>
      <c r="E436" s="396"/>
      <c r="F436" s="397"/>
    </row>
    <row r="437" spans="3:6" s="392" customFormat="1" ht="13.5">
      <c r="C437" s="395"/>
      <c r="D437" s="395"/>
      <c r="E437" s="396"/>
      <c r="F437" s="397"/>
    </row>
    <row r="438" spans="3:6" s="392" customFormat="1" ht="13.5">
      <c r="C438" s="395"/>
      <c r="D438" s="395"/>
      <c r="E438" s="396"/>
      <c r="F438" s="397"/>
    </row>
    <row r="439" spans="3:6" s="392" customFormat="1" ht="13.5">
      <c r="C439" s="395"/>
      <c r="D439" s="395"/>
      <c r="E439" s="396"/>
      <c r="F439" s="397"/>
    </row>
    <row r="440" spans="3:6" s="392" customFormat="1" ht="13.5">
      <c r="C440" s="395"/>
      <c r="D440" s="395"/>
      <c r="E440" s="396"/>
      <c r="F440" s="397"/>
    </row>
    <row r="441" spans="3:6" s="392" customFormat="1" ht="13.5">
      <c r="C441" s="395"/>
      <c r="D441" s="395"/>
      <c r="E441" s="396"/>
      <c r="F441" s="397"/>
    </row>
    <row r="442" spans="3:6" s="392" customFormat="1" ht="13.5">
      <c r="C442" s="395"/>
      <c r="D442" s="395"/>
      <c r="E442" s="396"/>
      <c r="F442" s="397"/>
    </row>
    <row r="443" spans="3:6" s="392" customFormat="1" ht="13.5">
      <c r="C443" s="395"/>
      <c r="D443" s="395"/>
      <c r="E443" s="396"/>
      <c r="F443" s="397"/>
    </row>
    <row r="444" spans="3:6" s="392" customFormat="1" ht="13.5">
      <c r="C444" s="395"/>
      <c r="D444" s="395"/>
      <c r="E444" s="396"/>
      <c r="F444" s="397"/>
    </row>
    <row r="445" spans="3:6" s="392" customFormat="1" ht="13.5">
      <c r="C445" s="395"/>
      <c r="D445" s="395"/>
      <c r="E445" s="396"/>
      <c r="F445" s="397"/>
    </row>
    <row r="446" spans="3:6" s="392" customFormat="1" ht="13.5">
      <c r="C446" s="395"/>
      <c r="D446" s="395"/>
      <c r="E446" s="396"/>
      <c r="F446" s="397"/>
    </row>
    <row r="447" spans="3:6" s="392" customFormat="1" ht="13.5">
      <c r="C447" s="395"/>
      <c r="D447" s="395"/>
      <c r="E447" s="396"/>
      <c r="F447" s="397"/>
    </row>
    <row r="448" spans="3:6" s="392" customFormat="1" ht="13.5">
      <c r="C448" s="395"/>
      <c r="D448" s="395"/>
      <c r="E448" s="396"/>
      <c r="F448" s="397"/>
    </row>
    <row r="449" spans="3:6" s="392" customFormat="1" ht="13.5">
      <c r="C449" s="395"/>
      <c r="D449" s="395"/>
      <c r="E449" s="396"/>
      <c r="F449" s="397"/>
    </row>
    <row r="450" spans="3:6" s="392" customFormat="1" ht="13.5">
      <c r="C450" s="395"/>
      <c r="D450" s="395"/>
      <c r="E450" s="396"/>
      <c r="F450" s="397"/>
    </row>
    <row r="451" spans="3:6" s="392" customFormat="1" ht="13.5">
      <c r="C451" s="395"/>
      <c r="D451" s="395"/>
      <c r="E451" s="396"/>
      <c r="F451" s="397"/>
    </row>
    <row r="452" spans="3:6" s="392" customFormat="1" ht="13.5">
      <c r="C452" s="395"/>
      <c r="D452" s="395"/>
      <c r="E452" s="396"/>
      <c r="F452" s="397"/>
    </row>
    <row r="453" spans="3:6" s="392" customFormat="1" ht="13.5">
      <c r="C453" s="395"/>
      <c r="D453" s="395"/>
      <c r="E453" s="396"/>
      <c r="F453" s="397"/>
    </row>
    <row r="454" spans="3:6" s="392" customFormat="1" ht="13.5">
      <c r="C454" s="395"/>
      <c r="D454" s="395"/>
      <c r="E454" s="396"/>
      <c r="F454" s="397"/>
    </row>
    <row r="455" spans="3:6" s="392" customFormat="1" ht="13.5">
      <c r="C455" s="395"/>
      <c r="D455" s="395"/>
      <c r="E455" s="396"/>
      <c r="F455" s="397"/>
    </row>
    <row r="456" spans="3:6" s="392" customFormat="1" ht="13.5">
      <c r="C456" s="395"/>
      <c r="D456" s="395"/>
      <c r="E456" s="396"/>
      <c r="F456" s="397"/>
    </row>
    <row r="457" spans="3:6" s="392" customFormat="1" ht="13.5">
      <c r="C457" s="395"/>
      <c r="D457" s="395"/>
      <c r="E457" s="396"/>
      <c r="F457" s="397"/>
    </row>
    <row r="458" spans="3:6" s="392" customFormat="1" ht="13.5">
      <c r="C458" s="395"/>
      <c r="D458" s="395"/>
      <c r="E458" s="396"/>
      <c r="F458" s="397"/>
    </row>
    <row r="459" spans="3:6" s="392" customFormat="1" ht="13.5">
      <c r="C459" s="395"/>
      <c r="D459" s="395"/>
      <c r="E459" s="396"/>
      <c r="F459" s="397"/>
    </row>
    <row r="460" spans="3:6" s="392" customFormat="1" ht="13.5">
      <c r="C460" s="395"/>
      <c r="D460" s="395"/>
      <c r="E460" s="396"/>
      <c r="F460" s="397"/>
    </row>
    <row r="461" spans="3:6" s="392" customFormat="1" ht="13.5">
      <c r="C461" s="395"/>
      <c r="D461" s="395"/>
      <c r="E461" s="396"/>
      <c r="F461" s="397"/>
    </row>
    <row r="462" spans="3:6" s="392" customFormat="1" ht="13.5">
      <c r="C462" s="395"/>
      <c r="D462" s="395"/>
      <c r="E462" s="396"/>
      <c r="F462" s="397"/>
    </row>
    <row r="463" spans="3:6" s="392" customFormat="1" ht="13.5">
      <c r="C463" s="395"/>
      <c r="D463" s="395"/>
      <c r="E463" s="396"/>
      <c r="F463" s="397"/>
    </row>
    <row r="464" spans="3:6" s="392" customFormat="1" ht="13.5">
      <c r="C464" s="395"/>
      <c r="D464" s="395"/>
      <c r="E464" s="396"/>
      <c r="F464" s="397"/>
    </row>
    <row r="465" spans="3:6" s="392" customFormat="1" ht="13.5">
      <c r="C465" s="395"/>
      <c r="D465" s="395"/>
      <c r="E465" s="396"/>
      <c r="F465" s="397"/>
    </row>
    <row r="466" spans="3:6" s="392" customFormat="1" ht="13.5">
      <c r="C466" s="395"/>
      <c r="D466" s="395"/>
      <c r="E466" s="396"/>
      <c r="F466" s="397"/>
    </row>
    <row r="467" spans="3:6" s="392" customFormat="1" ht="13.5">
      <c r="C467" s="395"/>
      <c r="D467" s="395"/>
      <c r="E467" s="396"/>
      <c r="F467" s="397"/>
    </row>
    <row r="468" spans="3:6" s="392" customFormat="1" ht="13.5">
      <c r="C468" s="395"/>
      <c r="D468" s="395"/>
      <c r="E468" s="396"/>
      <c r="F468" s="397"/>
    </row>
    <row r="469" spans="3:6" s="392" customFormat="1" ht="13.5">
      <c r="C469" s="395"/>
      <c r="D469" s="395"/>
      <c r="E469" s="396"/>
      <c r="F469" s="397"/>
    </row>
    <row r="470" spans="3:6" s="392" customFormat="1" ht="13.5">
      <c r="C470" s="395"/>
      <c r="D470" s="395"/>
      <c r="E470" s="396"/>
      <c r="F470" s="397"/>
    </row>
    <row r="471" spans="3:6" s="392" customFormat="1" ht="13.5">
      <c r="C471" s="395"/>
      <c r="D471" s="395"/>
      <c r="E471" s="396"/>
      <c r="F471" s="397"/>
    </row>
    <row r="472" spans="3:6" s="392" customFormat="1" ht="13.5">
      <c r="C472" s="395"/>
      <c r="D472" s="395"/>
      <c r="E472" s="396"/>
      <c r="F472" s="397"/>
    </row>
    <row r="473" spans="3:6" s="392" customFormat="1" ht="13.5">
      <c r="C473" s="395"/>
      <c r="D473" s="395"/>
      <c r="E473" s="396"/>
      <c r="F473" s="397"/>
    </row>
    <row r="474" spans="3:6" s="392" customFormat="1" ht="13.5">
      <c r="C474" s="395"/>
      <c r="D474" s="395"/>
      <c r="E474" s="396"/>
      <c r="F474" s="397"/>
    </row>
    <row r="475" spans="3:6" s="392" customFormat="1" ht="13.5">
      <c r="C475" s="395"/>
      <c r="D475" s="395"/>
      <c r="E475" s="396"/>
      <c r="F475" s="397"/>
    </row>
    <row r="476" spans="3:6" s="392" customFormat="1" ht="13.5">
      <c r="C476" s="395"/>
      <c r="D476" s="395"/>
      <c r="E476" s="396"/>
      <c r="F476" s="397"/>
    </row>
    <row r="477" spans="3:6" s="392" customFormat="1" ht="13.5">
      <c r="C477" s="395"/>
      <c r="D477" s="395"/>
      <c r="E477" s="396"/>
      <c r="F477" s="397"/>
    </row>
    <row r="478" spans="3:6" s="392" customFormat="1" ht="13.5">
      <c r="C478" s="395"/>
      <c r="D478" s="395"/>
      <c r="E478" s="396"/>
      <c r="F478" s="397"/>
    </row>
    <row r="479" spans="3:6" s="392" customFormat="1" ht="13.5">
      <c r="C479" s="395"/>
      <c r="D479" s="395"/>
      <c r="E479" s="396"/>
      <c r="F479" s="397"/>
    </row>
    <row r="480" spans="3:6" s="392" customFormat="1" ht="13.5">
      <c r="C480" s="395"/>
      <c r="D480" s="395"/>
      <c r="E480" s="396"/>
      <c r="F480" s="397"/>
    </row>
    <row r="481" spans="3:6" s="392" customFormat="1" ht="13.5">
      <c r="C481" s="395"/>
      <c r="D481" s="395"/>
      <c r="E481" s="396"/>
      <c r="F481" s="397"/>
    </row>
    <row r="482" spans="3:6" s="392" customFormat="1" ht="13.5">
      <c r="C482" s="395"/>
      <c r="D482" s="395"/>
      <c r="E482" s="396"/>
      <c r="F482" s="397"/>
    </row>
    <row r="483" spans="3:6" s="392" customFormat="1" ht="13.5">
      <c r="C483" s="395"/>
      <c r="D483" s="395"/>
      <c r="E483" s="396"/>
      <c r="F483" s="397"/>
    </row>
    <row r="484" spans="3:6" s="392" customFormat="1" ht="13.5">
      <c r="C484" s="395"/>
      <c r="D484" s="395"/>
      <c r="E484" s="396"/>
      <c r="F484" s="397"/>
    </row>
    <row r="485" spans="3:6" s="392" customFormat="1" ht="13.5">
      <c r="C485" s="395"/>
      <c r="D485" s="395"/>
      <c r="E485" s="396"/>
      <c r="F485" s="397"/>
    </row>
    <row r="486" spans="3:6" s="392" customFormat="1" ht="13.5">
      <c r="C486" s="395"/>
      <c r="D486" s="395"/>
      <c r="E486" s="396"/>
      <c r="F486" s="397"/>
    </row>
    <row r="487" spans="3:6" s="392" customFormat="1" ht="13.5">
      <c r="C487" s="395"/>
      <c r="D487" s="395"/>
      <c r="E487" s="396"/>
      <c r="F487" s="397"/>
    </row>
    <row r="488" spans="3:6" s="392" customFormat="1" ht="13.5">
      <c r="C488" s="395"/>
      <c r="D488" s="395"/>
      <c r="E488" s="396"/>
      <c r="F488" s="397"/>
    </row>
    <row r="489" spans="3:6" s="392" customFormat="1" ht="13.5">
      <c r="C489" s="395"/>
      <c r="D489" s="395"/>
      <c r="E489" s="396"/>
      <c r="F489" s="397"/>
    </row>
    <row r="490" spans="3:6" s="392" customFormat="1" ht="13.5">
      <c r="C490" s="395"/>
      <c r="D490" s="395"/>
      <c r="E490" s="396"/>
      <c r="F490" s="397"/>
    </row>
    <row r="491" spans="3:6" s="392" customFormat="1" ht="13.5">
      <c r="C491" s="395"/>
      <c r="D491" s="395"/>
      <c r="E491" s="396"/>
      <c r="F491" s="397"/>
    </row>
    <row r="492" spans="3:6" s="392" customFormat="1" ht="13.5">
      <c r="C492" s="395"/>
      <c r="D492" s="395"/>
      <c r="E492" s="396"/>
      <c r="F492" s="397"/>
    </row>
    <row r="493" spans="3:6" s="392" customFormat="1" ht="13.5">
      <c r="C493" s="395"/>
      <c r="D493" s="395"/>
      <c r="E493" s="396"/>
      <c r="F493" s="397"/>
    </row>
    <row r="494" spans="3:6" s="392" customFormat="1" ht="13.5">
      <c r="C494" s="395"/>
      <c r="D494" s="395"/>
      <c r="E494" s="396"/>
      <c r="F494" s="397"/>
    </row>
    <row r="495" spans="3:6" s="392" customFormat="1" ht="13.5">
      <c r="C495" s="395"/>
      <c r="D495" s="395"/>
      <c r="E495" s="396"/>
      <c r="F495" s="397"/>
    </row>
    <row r="496" spans="3:6" s="392" customFormat="1" ht="13.5">
      <c r="C496" s="395"/>
      <c r="D496" s="395"/>
      <c r="E496" s="396"/>
      <c r="F496" s="397"/>
    </row>
    <row r="497" spans="3:6" s="392" customFormat="1" ht="13.5">
      <c r="C497" s="395"/>
      <c r="D497" s="395"/>
      <c r="E497" s="396"/>
      <c r="F497" s="397"/>
    </row>
    <row r="498" spans="3:6" s="392" customFormat="1" ht="13.5">
      <c r="C498" s="395"/>
      <c r="D498" s="395"/>
      <c r="E498" s="396"/>
      <c r="F498" s="397"/>
    </row>
    <row r="499" spans="3:6" s="392" customFormat="1" ht="13.5">
      <c r="C499" s="395"/>
      <c r="D499" s="395"/>
      <c r="E499" s="396"/>
      <c r="F499" s="397"/>
    </row>
    <row r="500" spans="3:6" s="392" customFormat="1" ht="13.5">
      <c r="C500" s="395"/>
      <c r="D500" s="395"/>
      <c r="E500" s="396"/>
      <c r="F500" s="397"/>
    </row>
  </sheetData>
  <sheetProtection sheet="1" insertHyperlinks="0" selectLockedCells="1" autoFilter="0" pivotTables="0"/>
  <conditionalFormatting sqref="C5:E104">
    <cfRule type="expression" priority="4" dxfId="39">
      <formula>$D5="P"</formula>
    </cfRule>
    <cfRule type="expression" priority="6" dxfId="40">
      <formula>$D5="-"</formula>
    </cfRule>
  </conditionalFormatting>
  <conditionalFormatting sqref="H5:H104">
    <cfRule type="expression" priority="7" dxfId="41" stopIfTrue="1">
      <formula>$D5="N"</formula>
    </cfRule>
    <cfRule type="expression" priority="8" dxfId="39" stopIfTrue="1">
      <formula>$D5="P"</formula>
    </cfRule>
    <cfRule type="expression" priority="9" dxfId="42" stopIfTrue="1">
      <formula>$D5="-"</formula>
    </cfRule>
  </conditionalFormatting>
  <conditionalFormatting sqref="B5:B104 F5:G104 I5:I104">
    <cfRule type="expression" priority="10" dxfId="39" stopIfTrue="1">
      <formula>$D5="P"</formula>
    </cfRule>
    <cfRule type="expression" priority="11" dxfId="42" stopIfTrue="1">
      <formula>$D5="-"</formula>
    </cfRule>
  </conditionalFormatting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1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500"/>
  <sheetViews>
    <sheetView showRowColHeaders="0" zoomScalePageLayoutView="0" workbookViewId="0" topLeftCell="A1">
      <selection activeCell="A1" sqref="A1"/>
    </sheetView>
  </sheetViews>
  <sheetFormatPr defaultColWidth="14.421875" defaultRowHeight="12.75"/>
  <cols>
    <col min="1" max="1" width="2.7109375" style="399" customWidth="1"/>
    <col min="2" max="2" width="2.7109375" style="151" customWidth="1"/>
    <col min="3" max="5" width="3.57421875" style="258" hidden="1" customWidth="1"/>
    <col min="6" max="6" width="2.7109375" style="234" customWidth="1" collapsed="1"/>
    <col min="7" max="7" width="2.421875" style="151" bestFit="1" customWidth="1"/>
    <col min="8" max="8" width="62.421875" style="151" customWidth="1"/>
    <col min="9" max="9" width="70.28125" style="151" customWidth="1"/>
    <col min="10" max="10" width="2.7109375" style="151" customWidth="1"/>
    <col min="11" max="27" width="14.421875" style="399" customWidth="1"/>
    <col min="28" max="16384" width="14.421875" style="151" customWidth="1"/>
  </cols>
  <sheetData>
    <row r="1" spans="3:5" s="398" customFormat="1" ht="15" customHeight="1">
      <c r="C1" s="403"/>
      <c r="D1" s="403"/>
      <c r="E1" s="403"/>
    </row>
    <row r="2" spans="2:10" ht="15" customHeight="1">
      <c r="B2" s="88"/>
      <c r="C2" s="236"/>
      <c r="D2" s="89"/>
      <c r="E2" s="89"/>
      <c r="F2" s="90"/>
      <c r="G2" s="90"/>
      <c r="H2" s="91"/>
      <c r="I2" s="91"/>
      <c r="J2" s="92"/>
    </row>
    <row r="3" spans="2:10" ht="45">
      <c r="B3" s="93"/>
      <c r="C3" s="119">
        <f>MATCH("P",D:D,0)-1</f>
        <v>47</v>
      </c>
      <c r="D3" s="94">
        <f>COLUMN(J2)-1</f>
        <v>9</v>
      </c>
      <c r="E3" s="95"/>
      <c r="F3" s="96" t="s">
        <v>87</v>
      </c>
      <c r="G3" s="96"/>
      <c r="H3" s="97"/>
      <c r="I3" s="237" t="s">
        <v>101</v>
      </c>
      <c r="J3" s="98"/>
    </row>
    <row r="4" spans="2:10" ht="24" customHeight="1">
      <c r="B4" s="93"/>
      <c r="C4" s="238"/>
      <c r="D4" s="119">
        <f>'Zákl.info'!F3+Rodič!H3+Rodič!I3+Dítě!H3+Dítě!I3+Pečující!H3+Pečující!I3</f>
        <v>77</v>
      </c>
      <c r="E4" s="95"/>
      <c r="F4" s="172">
        <f>IF(AND(D4=0,D5=0,'Výstupní formulář B'!E4="Zde vyplňte kroky pro zmírnění/odstranění rizik a návrh kontaktu."),"Nyní už jen vyplňte opatření a návrh na výstupním formuláři B","")</f>
      </c>
      <c r="G4" s="150"/>
      <c r="H4" s="97"/>
      <c r="I4" s="150" t="str">
        <f>IF(D4&gt;65,"Začněte prosím listem Instrukce (na „liště“ vlevo dole) a poté vyplňte pouze modře označené listy.",IF(D4&gt;0,"!!! Nejsou vyplněny všechny položky formulářů!",""))</f>
        <v>Začněte prosím listem Instrukce (na „liště“ vlevo dole) a poté vyplňte pouze modře označené listy.</v>
      </c>
      <c r="J4" s="98"/>
    </row>
    <row r="5" spans="1:27" s="152" customFormat="1" ht="31.5" customHeight="1">
      <c r="A5" s="400"/>
      <c r="B5" s="100"/>
      <c r="C5" s="238"/>
      <c r="D5" s="119">
        <f>Zjistit!C4-3</f>
        <v>0</v>
      </c>
      <c r="E5" s="95"/>
      <c r="F5" s="96"/>
      <c r="G5" s="103"/>
      <c r="H5" s="104"/>
      <c r="I5" s="150">
        <f>IF(D5=0,"","Zbývá položek ke zjištění: "&amp;D5)</f>
      </c>
      <c r="J5" s="105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</row>
    <row r="6" spans="1:27" s="154" customFormat="1" ht="15.75" customHeight="1">
      <c r="A6" s="401"/>
      <c r="B6" s="153"/>
      <c r="C6" s="101"/>
      <c r="D6" s="101"/>
      <c r="E6" s="101"/>
      <c r="F6" s="81" t="s">
        <v>152</v>
      </c>
      <c r="G6" s="85"/>
      <c r="H6" s="85"/>
      <c r="I6" s="85"/>
      <c r="J6" s="105"/>
      <c r="K6" s="401"/>
      <c r="L6" s="404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</row>
    <row r="7" spans="1:27" s="152" customFormat="1" ht="4.5">
      <c r="A7" s="400"/>
      <c r="B7" s="100"/>
      <c r="C7" s="101"/>
      <c r="D7" s="239"/>
      <c r="E7" s="239"/>
      <c r="F7" s="103"/>
      <c r="G7" s="155"/>
      <c r="H7" s="104"/>
      <c r="I7" s="107"/>
      <c r="J7" s="105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</row>
    <row r="8" spans="1:27" s="154" customFormat="1" ht="15.75" customHeight="1">
      <c r="A8" s="401"/>
      <c r="B8" s="153"/>
      <c r="C8" s="240"/>
      <c r="D8" s="101"/>
      <c r="E8" s="101"/>
      <c r="F8" s="104"/>
      <c r="G8" s="104"/>
      <c r="H8" s="241">
        <f>IF('Zákl.info'!H8=0,"",'Zákl.info'!H8)</f>
      </c>
      <c r="I8" s="156"/>
      <c r="J8" s="105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</row>
    <row r="9" spans="1:27" s="154" customFormat="1" ht="15.75" customHeight="1">
      <c r="A9" s="401"/>
      <c r="B9" s="153"/>
      <c r="C9" s="240"/>
      <c r="D9" s="240"/>
      <c r="E9" s="240"/>
      <c r="F9" s="156"/>
      <c r="G9" s="157"/>
      <c r="H9" s="104"/>
      <c r="I9" s="156"/>
      <c r="J9" s="105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</row>
    <row r="10" spans="1:27" s="154" customFormat="1" ht="15.75" customHeight="1">
      <c r="A10" s="401"/>
      <c r="B10" s="153"/>
      <c r="C10" s="101"/>
      <c r="D10" s="101"/>
      <c r="E10" s="101"/>
      <c r="F10" s="85" t="s">
        <v>2</v>
      </c>
      <c r="G10" s="85"/>
      <c r="H10" s="85"/>
      <c r="I10" s="85"/>
      <c r="J10" s="105"/>
      <c r="K10" s="401"/>
      <c r="L10" s="404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</row>
    <row r="11" spans="1:27" s="152" customFormat="1" ht="4.5">
      <c r="A11" s="400"/>
      <c r="B11" s="100"/>
      <c r="C11" s="101"/>
      <c r="D11" s="239"/>
      <c r="E11" s="239"/>
      <c r="F11" s="103"/>
      <c r="G11" s="155"/>
      <c r="H11" s="104"/>
      <c r="I11" s="107"/>
      <c r="J11" s="105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</row>
    <row r="12" spans="1:27" s="154" customFormat="1" ht="15.75" customHeight="1">
      <c r="A12" s="401"/>
      <c r="B12" s="153"/>
      <c r="C12" s="240"/>
      <c r="D12" s="101"/>
      <c r="E12" s="101"/>
      <c r="F12" s="104"/>
      <c r="G12" s="104"/>
      <c r="H12" s="241">
        <f>IF('Zákl.info'!H12=0,"",'Zákl.info'!H12)</f>
      </c>
      <c r="I12" s="156"/>
      <c r="J12" s="105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</row>
    <row r="13" spans="1:27" s="154" customFormat="1" ht="15.75" customHeight="1">
      <c r="A13" s="401"/>
      <c r="B13" s="153"/>
      <c r="C13" s="240"/>
      <c r="D13" s="240"/>
      <c r="E13" s="240"/>
      <c r="F13" s="156"/>
      <c r="G13" s="157"/>
      <c r="H13" s="104"/>
      <c r="I13" s="156"/>
      <c r="J13" s="105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</row>
    <row r="14" spans="1:27" s="154" customFormat="1" ht="15.75" customHeight="1">
      <c r="A14" s="401"/>
      <c r="B14" s="153"/>
      <c r="C14" s="101"/>
      <c r="D14" s="101"/>
      <c r="E14" s="101"/>
      <c r="F14" s="81" t="s">
        <v>153</v>
      </c>
      <c r="G14" s="85"/>
      <c r="H14" s="85"/>
      <c r="I14" s="85"/>
      <c r="J14" s="105"/>
      <c r="K14" s="401"/>
      <c r="L14" s="404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</row>
    <row r="15" spans="1:27" s="152" customFormat="1" ht="4.5">
      <c r="A15" s="400"/>
      <c r="B15" s="100"/>
      <c r="C15" s="101"/>
      <c r="D15" s="239"/>
      <c r="E15" s="239"/>
      <c r="F15" s="103"/>
      <c r="G15" s="155"/>
      <c r="H15" s="104"/>
      <c r="I15" s="107"/>
      <c r="J15" s="105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</row>
    <row r="16" spans="1:27" s="154" customFormat="1" ht="15.75" customHeight="1">
      <c r="A16" s="401"/>
      <c r="B16" s="153"/>
      <c r="C16" s="240"/>
      <c r="D16" s="101"/>
      <c r="E16" s="101"/>
      <c r="F16" s="104"/>
      <c r="G16" s="104"/>
      <c r="H16" s="242">
        <f>IF('Zákl.info'!H16=0,"",'Zákl.info'!H16)</f>
      </c>
      <c r="I16" s="156"/>
      <c r="J16" s="105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</row>
    <row r="17" spans="1:27" s="154" customFormat="1" ht="15.75" customHeight="1">
      <c r="A17" s="401"/>
      <c r="B17" s="153"/>
      <c r="C17" s="240"/>
      <c r="D17" s="240"/>
      <c r="E17" s="240"/>
      <c r="F17" s="156"/>
      <c r="G17" s="157"/>
      <c r="H17" s="104"/>
      <c r="I17" s="156"/>
      <c r="J17" s="105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</row>
    <row r="18" spans="1:27" s="154" customFormat="1" ht="15.75" customHeight="1">
      <c r="A18" s="401"/>
      <c r="B18" s="153"/>
      <c r="C18" s="101"/>
      <c r="D18" s="101"/>
      <c r="E18" s="101"/>
      <c r="F18" s="81" t="s">
        <v>305</v>
      </c>
      <c r="G18" s="85"/>
      <c r="H18" s="85"/>
      <c r="I18" s="85"/>
      <c r="J18" s="105"/>
      <c r="K18" s="401"/>
      <c r="L18" s="404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</row>
    <row r="19" spans="1:27" s="152" customFormat="1" ht="4.5">
      <c r="A19" s="400"/>
      <c r="B19" s="100"/>
      <c r="C19" s="101"/>
      <c r="D19" s="239"/>
      <c r="E19" s="239"/>
      <c r="F19" s="103"/>
      <c r="G19" s="155"/>
      <c r="H19" s="104"/>
      <c r="I19" s="107"/>
      <c r="J19" s="105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</row>
    <row r="20" spans="1:27" s="154" customFormat="1" ht="15.75" customHeight="1">
      <c r="A20" s="401"/>
      <c r="B20" s="153"/>
      <c r="C20" s="240"/>
      <c r="D20" s="101"/>
      <c r="E20" s="101"/>
      <c r="F20" s="104"/>
      <c r="G20" s="104"/>
      <c r="H20" s="242">
        <f>IF('Zákl.info'!H20=0,"",'Zákl.info'!H20)</f>
      </c>
      <c r="I20" s="156"/>
      <c r="J20" s="105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</row>
    <row r="21" spans="1:27" s="154" customFormat="1" ht="15.75" customHeight="1">
      <c r="A21" s="401"/>
      <c r="B21" s="153"/>
      <c r="C21" s="240"/>
      <c r="D21" s="240"/>
      <c r="E21" s="240"/>
      <c r="F21" s="156"/>
      <c r="G21" s="157"/>
      <c r="H21" s="104"/>
      <c r="I21" s="156"/>
      <c r="J21" s="105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</row>
    <row r="22" spans="1:27" s="154" customFormat="1" ht="15.75" customHeight="1">
      <c r="A22" s="401"/>
      <c r="B22" s="153"/>
      <c r="C22" s="101"/>
      <c r="D22" s="101"/>
      <c r="E22" s="101"/>
      <c r="F22" s="85" t="s">
        <v>9</v>
      </c>
      <c r="G22" s="85"/>
      <c r="H22" s="85"/>
      <c r="I22" s="85"/>
      <c r="J22" s="105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</row>
    <row r="23" spans="1:27" s="152" customFormat="1" ht="4.5">
      <c r="A23" s="400"/>
      <c r="B23" s="100"/>
      <c r="C23" s="101"/>
      <c r="D23" s="239"/>
      <c r="E23" s="239"/>
      <c r="F23" s="103"/>
      <c r="G23" s="155"/>
      <c r="H23" s="104"/>
      <c r="I23" s="107"/>
      <c r="J23" s="105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</row>
    <row r="24" spans="1:27" s="154" customFormat="1" ht="15.75" customHeight="1">
      <c r="A24" s="401"/>
      <c r="B24" s="153"/>
      <c r="C24" s="240"/>
      <c r="D24" s="101"/>
      <c r="E24" s="101"/>
      <c r="F24" s="104"/>
      <c r="G24" s="104"/>
      <c r="H24" s="241">
        <f>IF('Zákl.info'!C22="","",INDEX('Zákl.info'!J24:J30,'Zákl.info'!C22,0))</f>
      </c>
      <c r="I24" s="156"/>
      <c r="J24" s="105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</row>
    <row r="25" spans="1:27" s="154" customFormat="1" ht="15.75" customHeight="1">
      <c r="A25" s="401"/>
      <c r="B25" s="153"/>
      <c r="C25" s="240"/>
      <c r="D25" s="240"/>
      <c r="E25" s="240"/>
      <c r="F25" s="156"/>
      <c r="G25" s="157"/>
      <c r="H25" s="104"/>
      <c r="I25" s="156"/>
      <c r="J25" s="105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</row>
    <row r="26" spans="1:27" s="154" customFormat="1" ht="15.75" customHeight="1">
      <c r="A26" s="401"/>
      <c r="B26" s="153"/>
      <c r="C26" s="101"/>
      <c r="D26" s="101"/>
      <c r="E26" s="101"/>
      <c r="F26" s="85" t="s">
        <v>20</v>
      </c>
      <c r="G26" s="85"/>
      <c r="H26" s="85"/>
      <c r="I26" s="85"/>
      <c r="J26" s="105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</row>
    <row r="27" spans="1:27" s="152" customFormat="1" ht="4.5">
      <c r="A27" s="400"/>
      <c r="B27" s="100"/>
      <c r="C27" s="101"/>
      <c r="D27" s="239"/>
      <c r="E27" s="239"/>
      <c r="F27" s="103"/>
      <c r="G27" s="155"/>
      <c r="H27" s="104"/>
      <c r="I27" s="107"/>
      <c r="J27" s="105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</row>
    <row r="28" spans="1:27" s="154" customFormat="1" ht="15.75" customHeight="1">
      <c r="A28" s="401"/>
      <c r="B28" s="153"/>
      <c r="C28" s="240"/>
      <c r="D28" s="101"/>
      <c r="E28" s="101"/>
      <c r="F28" s="104"/>
      <c r="G28" s="104"/>
      <c r="H28" s="241">
        <f>IF('Zákl.info'!C32="","",INDEX('Zákl.info'!J34:J37,'Zákl.info'!C32,0))</f>
      </c>
      <c r="I28" s="156"/>
      <c r="J28" s="105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</row>
    <row r="29" spans="1:27" s="154" customFormat="1" ht="15.75" customHeight="1">
      <c r="A29" s="401"/>
      <c r="B29" s="153"/>
      <c r="C29" s="240"/>
      <c r="D29" s="240"/>
      <c r="E29" s="240"/>
      <c r="F29" s="156"/>
      <c r="G29" s="157"/>
      <c r="H29" s="104"/>
      <c r="I29" s="156"/>
      <c r="J29" s="105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</row>
    <row r="30" spans="1:27" s="154" customFormat="1" ht="15.75" customHeight="1">
      <c r="A30" s="401"/>
      <c r="B30" s="153"/>
      <c r="C30" s="101"/>
      <c r="D30" s="101"/>
      <c r="E30" s="101"/>
      <c r="F30" s="85" t="s">
        <v>100</v>
      </c>
      <c r="G30" s="85"/>
      <c r="H30" s="85"/>
      <c r="I30" s="85"/>
      <c r="J30" s="105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27" s="152" customFormat="1" ht="4.5">
      <c r="A31" s="400"/>
      <c r="B31" s="100"/>
      <c r="C31" s="101"/>
      <c r="D31" s="239"/>
      <c r="E31" s="239"/>
      <c r="F31" s="103"/>
      <c r="G31" s="155"/>
      <c r="H31" s="104"/>
      <c r="I31" s="107"/>
      <c r="J31" s="105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</row>
    <row r="32" spans="1:27" s="154" customFormat="1" ht="15.75" customHeight="1">
      <c r="A32" s="401"/>
      <c r="B32" s="153"/>
      <c r="C32" s="240"/>
      <c r="D32" s="101"/>
      <c r="E32" s="101"/>
      <c r="F32" s="104"/>
      <c r="G32" s="104"/>
      <c r="H32" s="259">
        <f>IF(ISNA(VLOOKUP(1,'Zákl.info'!$D$41:$E$44,2,0)),"",VLOOKUP(1,'Zákl.info'!$D$41:$E$44,2,0))</f>
      </c>
      <c r="I32" s="260"/>
      <c r="J32" s="105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</row>
    <row r="33" spans="1:27" s="154" customFormat="1" ht="15.75" customHeight="1">
      <c r="A33" s="401"/>
      <c r="B33" s="153"/>
      <c r="C33" s="240"/>
      <c r="D33" s="240"/>
      <c r="E33" s="240"/>
      <c r="F33" s="156"/>
      <c r="G33" s="156"/>
      <c r="H33" s="263"/>
      <c r="I33" s="264"/>
      <c r="J33" s="105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</row>
    <row r="34" spans="1:27" s="154" customFormat="1" ht="15.75" customHeight="1">
      <c r="A34" s="401"/>
      <c r="B34" s="153"/>
      <c r="C34" s="240"/>
      <c r="D34" s="240"/>
      <c r="E34" s="240"/>
      <c r="F34" s="156"/>
      <c r="G34" s="156"/>
      <c r="H34" s="243">
        <f>IF(ISNA(VLOOKUP(2,'Zákl.info'!$D$41:$E$44,2,0)),"",VLOOKUP(2,'Zákl.info'!$D$41:$E$44,2,0))</f>
      </c>
      <c r="I34" s="244"/>
      <c r="J34" s="105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</row>
    <row r="35" spans="1:27" s="154" customFormat="1" ht="15.75" customHeight="1">
      <c r="A35" s="401"/>
      <c r="B35" s="153"/>
      <c r="C35" s="240"/>
      <c r="D35" s="240"/>
      <c r="E35" s="240"/>
      <c r="F35" s="156"/>
      <c r="G35" s="156"/>
      <c r="H35" s="127"/>
      <c r="I35" s="156"/>
      <c r="J35" s="105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</row>
    <row r="36" spans="1:27" s="154" customFormat="1" ht="15.75" customHeight="1">
      <c r="A36" s="401"/>
      <c r="B36" s="153"/>
      <c r="C36" s="240"/>
      <c r="D36" s="240"/>
      <c r="E36" s="240"/>
      <c r="F36" s="201" t="s">
        <v>107</v>
      </c>
      <c r="G36" s="201"/>
      <c r="H36" s="201"/>
      <c r="I36" s="85"/>
      <c r="J36" s="105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</row>
    <row r="37" spans="1:27" s="152" customFormat="1" ht="4.5">
      <c r="A37" s="400"/>
      <c r="B37" s="100"/>
      <c r="C37" s="101"/>
      <c r="D37" s="239"/>
      <c r="E37" s="239"/>
      <c r="F37" s="103"/>
      <c r="G37" s="155"/>
      <c r="H37" s="104"/>
      <c r="I37" s="107"/>
      <c r="J37" s="105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</row>
    <row r="38" spans="1:27" s="154" customFormat="1" ht="15.75" customHeight="1">
      <c r="A38" s="401"/>
      <c r="B38" s="153"/>
      <c r="C38" s="240"/>
      <c r="D38" s="240"/>
      <c r="E38" s="240"/>
      <c r="F38" s="104"/>
      <c r="G38" s="104"/>
      <c r="H38" s="259">
        <f>IF(ISNA(VLOOKUP(1,'Zákl.info'!$D$51:$I$54,6,0)),"",VLOOKUP(1,'Zákl.info'!$D$51:$I$54,6,0))</f>
      </c>
      <c r="I38" s="260"/>
      <c r="J38" s="105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</row>
    <row r="39" spans="1:27" s="154" customFormat="1" ht="15.75" customHeight="1">
      <c r="A39" s="401"/>
      <c r="B39" s="153"/>
      <c r="C39" s="240"/>
      <c r="D39" s="240"/>
      <c r="E39" s="240"/>
      <c r="F39" s="104"/>
      <c r="G39" s="104"/>
      <c r="H39" s="261">
        <f>IF(ISNA(VLOOKUP(2,'Zákl.info'!$D$51:$I$54,6,0)),"",VLOOKUP(2,'Zákl.info'!$D$51:$I$54,6,0))</f>
      </c>
      <c r="I39" s="262"/>
      <c r="J39" s="105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</row>
    <row r="40" spans="1:27" s="154" customFormat="1" ht="15.75" customHeight="1">
      <c r="A40" s="401"/>
      <c r="B40" s="153"/>
      <c r="C40" s="240"/>
      <c r="D40" s="240"/>
      <c r="E40" s="240"/>
      <c r="F40" s="104"/>
      <c r="G40" s="104"/>
      <c r="H40" s="263">
        <f>IF(ISNA(VLOOKUP(3,'Zákl.info'!$D$51:$I$54,6,0)),"",VLOOKUP(3,'Zákl.info'!$D$51:$I$54,6,0))</f>
      </c>
      <c r="I40" s="264"/>
      <c r="J40" s="105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</row>
    <row r="41" spans="1:27" s="154" customFormat="1" ht="15.75" customHeight="1">
      <c r="A41" s="401"/>
      <c r="B41" s="153"/>
      <c r="C41" s="240"/>
      <c r="D41" s="240"/>
      <c r="E41" s="240"/>
      <c r="F41" s="104"/>
      <c r="G41" s="104"/>
      <c r="H41" s="265">
        <f>IF(ISNA(VLOOKUP(4,'Zákl.info'!$D$51:$I$54,6,0)),"",VLOOKUP(4,'Zákl.info'!$D$51:$I$54,6,0))</f>
      </c>
      <c r="I41" s="266"/>
      <c r="J41" s="105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</row>
    <row r="42" spans="1:27" s="154" customFormat="1" ht="15.75" customHeight="1">
      <c r="A42" s="401"/>
      <c r="B42" s="153"/>
      <c r="C42" s="240"/>
      <c r="D42" s="240"/>
      <c r="E42" s="240"/>
      <c r="F42" s="156"/>
      <c r="G42" s="156"/>
      <c r="H42" s="156"/>
      <c r="I42" s="156"/>
      <c r="J42" s="105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</row>
    <row r="43" spans="1:27" s="154" customFormat="1" ht="15.75" customHeight="1">
      <c r="A43" s="401"/>
      <c r="B43" s="93"/>
      <c r="C43" s="245">
        <f>MAX(XXX!C45:C130)</f>
        <v>3</v>
      </c>
      <c r="D43" s="106" t="s">
        <v>98</v>
      </c>
      <c r="E43" s="106" t="s">
        <v>98</v>
      </c>
      <c r="F43" s="85" t="s">
        <v>116</v>
      </c>
      <c r="G43" s="85"/>
      <c r="H43" s="85"/>
      <c r="I43" s="85"/>
      <c r="J43" s="105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</row>
    <row r="44" spans="1:27" s="152" customFormat="1" ht="4.5">
      <c r="A44" s="400"/>
      <c r="B44" s="100"/>
      <c r="C44" s="101"/>
      <c r="D44" s="239"/>
      <c r="E44" s="239"/>
      <c r="F44" s="103"/>
      <c r="G44" s="155"/>
      <c r="H44" s="104"/>
      <c r="I44" s="107"/>
      <c r="J44" s="105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</row>
    <row r="45" spans="1:27" s="246" customFormat="1" ht="62.25" customHeight="1">
      <c r="A45" s="402"/>
      <c r="B45" s="93"/>
      <c r="C45" s="247">
        <v>1</v>
      </c>
      <c r="D45" s="247" t="str">
        <f>IF(OR(C45=XXX!$C$45,C45=XXX!$C$78,C45=XXX!$C$117),"N",IF(C45&gt;($C$43+1),"-",IF(C45=$C$43+1,"P","x")))</f>
        <v>N</v>
      </c>
      <c r="E45" s="247"/>
      <c r="F45" s="248"/>
      <c r="G45" s="249">
        <f>IF(D45="x",VLOOKUP(VLOOKUP(C45,XXX!$C$44:$E$130,3,0),XXX!$D$37:$E$41,2,0),"")</f>
      </c>
      <c r="H45" s="250" t="str">
        <f>IF(D45="-","",IF(C45=$C$43+1,"",VLOOKUP(C45,XXX!$C$44:$F$130,4,0)&amp;VLOOKUP(C45,XXX!$C$44:$J$130,8,0)))</f>
        <v>Rizika na straně biologického rodiče:</v>
      </c>
      <c r="I45" s="250">
        <f>IF(D45="x",IF(VLOOKUP(C45,XXX!$C$44:$I$130,7,0)=0,"",VLOOKUP(C45,XXX!$C$44:$I$130,7,0)),"")</f>
      </c>
      <c r="J45" s="251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</row>
    <row r="46" spans="1:27" s="246" customFormat="1" ht="62.25" customHeight="1">
      <c r="A46" s="402"/>
      <c r="B46" s="93"/>
      <c r="C46" s="247">
        <f>C45+1</f>
        <v>2</v>
      </c>
      <c r="D46" s="247" t="str">
        <f>IF(OR(C46=XXX!$C$45,C46=XXX!$C$78,C46=XXX!$C$117),"N",IF(C46&gt;($C$43+1),"-",IF(C46=$C$43+1,"P","x")))</f>
        <v>N</v>
      </c>
      <c r="E46" s="247"/>
      <c r="F46" s="248"/>
      <c r="G46" s="249">
        <f>IF(D46="x",VLOOKUP(VLOOKUP(C46,XXX!$C$44:$E$130,3,0),XXX!$D$37:$E$41,2,0),"")</f>
      </c>
      <c r="H46" s="250" t="str">
        <f>IF(D46="-","",IF(C46=$C$43+1,"",VLOOKUP(C46,XXX!$C$44:$F$130,4,0)&amp;VLOOKUP(C46,XXX!$C$44:$J$130,8,0)))</f>
        <v>Rizika na straně dítěte:</v>
      </c>
      <c r="I46" s="250">
        <f>IF(D46="x",IF(VLOOKUP(C46,XXX!$C$44:$I$130,7,0)=0,"",VLOOKUP(C46,XXX!$C$44:$I$130,7,0)),"")</f>
      </c>
      <c r="J46" s="251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</row>
    <row r="47" spans="1:27" s="246" customFormat="1" ht="62.25" customHeight="1">
      <c r="A47" s="402"/>
      <c r="B47" s="93"/>
      <c r="C47" s="247">
        <f aca="true" t="shared" si="0" ref="C47:C110">C46+1</f>
        <v>3</v>
      </c>
      <c r="D47" s="247" t="str">
        <f>IF(OR(C47=XXX!$C$45,C47=XXX!$C$78,C47=XXX!$C$117),"N",IF(C47&gt;($C$43+1),"-",IF(C47=$C$43+1,"P","x")))</f>
        <v>N</v>
      </c>
      <c r="E47" s="247"/>
      <c r="F47" s="248"/>
      <c r="G47" s="249">
        <f>IF(D47="x",VLOOKUP(VLOOKUP(C47,XXX!$C$44:$E$130,3,0),XXX!$D$37:$E$41,2,0),"")</f>
      </c>
      <c r="H47" s="250" t="str">
        <f>IF(D47="-","",IF(C47=$C$43+1,"",VLOOKUP(C47,XXX!$C$44:$F$130,4,0)&amp;VLOOKUP(C47,XXX!$C$44:$J$130,8,0)))</f>
        <v>Rizika na straně pečující osoby:</v>
      </c>
      <c r="I47" s="250">
        <f>IF(D47="x",IF(VLOOKUP(C47,XXX!$C$44:$I$130,7,0)=0,"",VLOOKUP(C47,XXX!$C$44:$I$130,7,0)),"")</f>
      </c>
      <c r="J47" s="251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</row>
    <row r="48" spans="1:27" s="246" customFormat="1" ht="62.25" customHeight="1">
      <c r="A48" s="402"/>
      <c r="B48" s="93"/>
      <c r="C48" s="247">
        <f t="shared" si="0"/>
        <v>4</v>
      </c>
      <c r="D48" s="247" t="str">
        <f>IF(OR(C48=XXX!$C$45,C48=XXX!$C$78,C48=XXX!$C$117),"N",IF(C48&gt;($C$43+1),"-",IF(C48=$C$43+1,"P","x")))</f>
        <v>P</v>
      </c>
      <c r="E48" s="247"/>
      <c r="F48" s="248"/>
      <c r="G48" s="249">
        <f>IF(D48="x",VLOOKUP(VLOOKUP(C48,XXX!$C$44:$E$130,3,0),XXX!$D$37:$E$41,2,0),"")</f>
      </c>
      <c r="H48" s="250">
        <f>IF(D48="-","",IF(C48=$C$43+1,"",VLOOKUP(C48,XXX!$C$44:$F$130,4,0)&amp;VLOOKUP(C48,XXX!$C$44:$J$130,8,0)))</f>
      </c>
      <c r="I48" s="250">
        <f>IF(D48="x",IF(VLOOKUP(C48,XXX!$C$44:$I$130,7,0)=0,"",VLOOKUP(C48,XXX!$C$44:$I$130,7,0)),"")</f>
      </c>
      <c r="J48" s="251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</row>
    <row r="49" spans="1:27" s="246" customFormat="1" ht="62.25" customHeight="1">
      <c r="A49" s="402"/>
      <c r="B49" s="93"/>
      <c r="C49" s="247">
        <f t="shared" si="0"/>
        <v>5</v>
      </c>
      <c r="D49" s="247" t="str">
        <f>IF(OR(C49=XXX!$C$45,C49=XXX!$C$78,C49=XXX!$C$117),"N",IF(C49&gt;($C$43+1),"-",IF(C49=$C$43+1,"P","x")))</f>
        <v>-</v>
      </c>
      <c r="E49" s="247"/>
      <c r="F49" s="248"/>
      <c r="G49" s="249">
        <f>IF(D49="x",VLOOKUP(VLOOKUP(C49,XXX!$C$44:$E$130,3,0),XXX!$D$37:$E$41,2,0),"")</f>
      </c>
      <c r="H49" s="250">
        <f>IF(D49="-","",IF(C49=$C$43+1,"",VLOOKUP(C49,XXX!$C$44:$F$130,4,0)&amp;VLOOKUP(C49,XXX!$C$44:$J$130,8,0)))</f>
      </c>
      <c r="I49" s="250">
        <f>IF(D49="x",IF(VLOOKUP(C49,XXX!$C$44:$I$130,7,0)=0,"",VLOOKUP(C49,XXX!$C$44:$I$130,7,0)),"")</f>
      </c>
      <c r="J49" s="251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</row>
    <row r="50" spans="1:27" s="246" customFormat="1" ht="62.25" customHeight="1">
      <c r="A50" s="402"/>
      <c r="B50" s="93"/>
      <c r="C50" s="247">
        <f t="shared" si="0"/>
        <v>6</v>
      </c>
      <c r="D50" s="247" t="str">
        <f>IF(OR(C50=XXX!$C$45,C50=XXX!$C$78,C50=XXX!$C$117),"N",IF(C50&gt;($C$43+1),"-",IF(C50=$C$43+1,"P","x")))</f>
        <v>-</v>
      </c>
      <c r="E50" s="247"/>
      <c r="F50" s="248"/>
      <c r="G50" s="249">
        <f>IF(D50="x",VLOOKUP(VLOOKUP(C50,XXX!$C$44:$E$130,3,0),XXX!$D$37:$E$41,2,0),"")</f>
      </c>
      <c r="H50" s="250">
        <f>IF(D50="-","",IF(C50=$C$43+1,"",VLOOKUP(C50,XXX!$C$44:$F$130,4,0)&amp;VLOOKUP(C50,XXX!$C$44:$J$130,8,0)))</f>
      </c>
      <c r="I50" s="250">
        <f>IF(D50="x",IF(VLOOKUP(C50,XXX!$C$44:$I$130,7,0)=0,"",VLOOKUP(C50,XXX!$C$44:$I$130,7,0)),"")</f>
      </c>
      <c r="J50" s="251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</row>
    <row r="51" spans="1:27" s="246" customFormat="1" ht="62.25" customHeight="1">
      <c r="A51" s="402"/>
      <c r="B51" s="93"/>
      <c r="C51" s="247">
        <f t="shared" si="0"/>
        <v>7</v>
      </c>
      <c r="D51" s="247" t="str">
        <f>IF(OR(C51=XXX!$C$45,C51=XXX!$C$78,C51=XXX!$C$117),"N",IF(C51&gt;($C$43+1),"-",IF(C51=$C$43+1,"P","x")))</f>
        <v>-</v>
      </c>
      <c r="E51" s="247"/>
      <c r="F51" s="248"/>
      <c r="G51" s="249">
        <f>IF(D51="x",VLOOKUP(VLOOKUP(C51,XXX!$C$44:$E$130,3,0),XXX!$D$37:$E$41,2,0),"")</f>
      </c>
      <c r="H51" s="250">
        <f>IF(D51="-","",IF(C51=$C$43+1,"",VLOOKUP(C51,XXX!$C$44:$F$130,4,0)&amp;VLOOKUP(C51,XXX!$C$44:$J$130,8,0)))</f>
      </c>
      <c r="I51" s="250">
        <f>IF(D51="x",IF(VLOOKUP(C51,XXX!$C$44:$I$130,7,0)=0,"",VLOOKUP(C51,XXX!$C$44:$I$130,7,0)),"")</f>
      </c>
      <c r="J51" s="251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</row>
    <row r="52" spans="1:27" s="246" customFormat="1" ht="62.25" customHeight="1">
      <c r="A52" s="402"/>
      <c r="B52" s="93"/>
      <c r="C52" s="247">
        <f t="shared" si="0"/>
        <v>8</v>
      </c>
      <c r="D52" s="247" t="str">
        <f>IF(OR(C52=XXX!$C$45,C52=XXX!$C$78,C52=XXX!$C$117),"N",IF(C52&gt;($C$43+1),"-",IF(C52=$C$43+1,"P","x")))</f>
        <v>-</v>
      </c>
      <c r="E52" s="247"/>
      <c r="F52" s="248"/>
      <c r="G52" s="249">
        <f>IF(D52="x",VLOOKUP(VLOOKUP(C52,XXX!$C$44:$E$130,3,0),XXX!$D$37:$E$41,2,0),"")</f>
      </c>
      <c r="H52" s="250">
        <f>IF(D52="-","",IF(C52=$C$43+1,"",VLOOKUP(C52,XXX!$C$44:$F$130,4,0)&amp;VLOOKUP(C52,XXX!$C$44:$J$130,8,0)))</f>
      </c>
      <c r="I52" s="250">
        <f>IF(D52="x",IF(VLOOKUP(C52,XXX!$C$44:$I$130,7,0)=0,"",VLOOKUP(C52,XXX!$C$44:$I$130,7,0)),"")</f>
      </c>
      <c r="J52" s="251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</row>
    <row r="53" spans="1:27" s="246" customFormat="1" ht="62.25" customHeight="1">
      <c r="A53" s="402"/>
      <c r="B53" s="93"/>
      <c r="C53" s="247">
        <f t="shared" si="0"/>
        <v>9</v>
      </c>
      <c r="D53" s="247" t="str">
        <f>IF(OR(C53=XXX!$C$45,C53=XXX!$C$78,C53=XXX!$C$117),"N",IF(C53&gt;($C$43+1),"-",IF(C53=$C$43+1,"P","x")))</f>
        <v>-</v>
      </c>
      <c r="E53" s="247"/>
      <c r="F53" s="248"/>
      <c r="G53" s="249">
        <f>IF(D53="x",VLOOKUP(VLOOKUP(C53,XXX!$C$44:$E$130,3,0),XXX!$D$37:$E$41,2,0),"")</f>
      </c>
      <c r="H53" s="250">
        <f>IF(D53="-","",IF(C53=$C$43+1,"",VLOOKUP(C53,XXX!$C$44:$F$130,4,0)&amp;VLOOKUP(C53,XXX!$C$44:$J$130,8,0)))</f>
      </c>
      <c r="I53" s="250">
        <f>IF(D53="x",IF(VLOOKUP(C53,XXX!$C$44:$I$130,7,0)=0,"",VLOOKUP(C53,XXX!$C$44:$I$130,7,0)),"")</f>
      </c>
      <c r="J53" s="251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</row>
    <row r="54" spans="1:27" s="246" customFormat="1" ht="62.25" customHeight="1">
      <c r="A54" s="402"/>
      <c r="B54" s="93"/>
      <c r="C54" s="247">
        <f t="shared" si="0"/>
        <v>10</v>
      </c>
      <c r="D54" s="247" t="str">
        <f>IF(OR(C54=XXX!$C$45,C54=XXX!$C$78,C54=XXX!$C$117),"N",IF(C54&gt;($C$43+1),"-",IF(C54=$C$43+1,"P","x")))</f>
        <v>-</v>
      </c>
      <c r="E54" s="247"/>
      <c r="F54" s="248"/>
      <c r="G54" s="249">
        <f>IF(D54="x",VLOOKUP(VLOOKUP(C54,XXX!$C$44:$E$130,3,0),XXX!$D$37:$E$41,2,0),"")</f>
      </c>
      <c r="H54" s="250">
        <f>IF(D54="-","",IF(C54=$C$43+1,"",VLOOKUP(C54,XXX!$C$44:$F$130,4,0)&amp;VLOOKUP(C54,XXX!$C$44:$J$130,8,0)))</f>
      </c>
      <c r="I54" s="250">
        <f>IF(D54="x",IF(VLOOKUP(C54,XXX!$C$44:$I$130,7,0)=0,"",VLOOKUP(C54,XXX!$C$44:$I$130,7,0)),"")</f>
      </c>
      <c r="J54" s="251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</row>
    <row r="55" spans="1:27" s="246" customFormat="1" ht="62.25" customHeight="1">
      <c r="A55" s="402"/>
      <c r="B55" s="93"/>
      <c r="C55" s="247">
        <f t="shared" si="0"/>
        <v>11</v>
      </c>
      <c r="D55" s="247" t="str">
        <f>IF(OR(C55=XXX!$C$45,C55=XXX!$C$78,C55=XXX!$C$117),"N",IF(C55&gt;($C$43+1),"-",IF(C55=$C$43+1,"P","x")))</f>
        <v>-</v>
      </c>
      <c r="E55" s="247"/>
      <c r="F55" s="248"/>
      <c r="G55" s="249">
        <f>IF(D55="x",VLOOKUP(VLOOKUP(C55,XXX!$C$44:$E$130,3,0),XXX!$D$37:$E$41,2,0),"")</f>
      </c>
      <c r="H55" s="250">
        <f>IF(D55="-","",IF(C55=$C$43+1,"",VLOOKUP(C55,XXX!$C$44:$F$130,4,0)&amp;VLOOKUP(C55,XXX!$C$44:$J$130,8,0)))</f>
      </c>
      <c r="I55" s="250">
        <f>IF(D55="x",IF(VLOOKUP(C55,XXX!$C$44:$I$130,7,0)=0,"",VLOOKUP(C55,XXX!$C$44:$I$130,7,0)),"")</f>
      </c>
      <c r="J55" s="251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</row>
    <row r="56" spans="1:27" s="246" customFormat="1" ht="62.25" customHeight="1">
      <c r="A56" s="402"/>
      <c r="B56" s="93"/>
      <c r="C56" s="247">
        <f t="shared" si="0"/>
        <v>12</v>
      </c>
      <c r="D56" s="247" t="str">
        <f>IF(OR(C56=XXX!$C$45,C56=XXX!$C$78,C56=XXX!$C$117),"N",IF(C56&gt;($C$43+1),"-",IF(C56=$C$43+1,"P","x")))</f>
        <v>-</v>
      </c>
      <c r="E56" s="247"/>
      <c r="F56" s="248"/>
      <c r="G56" s="249">
        <f>IF(D56="x",VLOOKUP(VLOOKUP(C56,XXX!$C$44:$E$130,3,0),XXX!$D$37:$E$41,2,0),"")</f>
      </c>
      <c r="H56" s="250">
        <f>IF(D56="-","",IF(C56=$C$43+1,"",VLOOKUP(C56,XXX!$C$44:$F$130,4,0)&amp;VLOOKUP(C56,XXX!$C$44:$J$130,8,0)))</f>
      </c>
      <c r="I56" s="250">
        <f>IF(D56="x",IF(VLOOKUP(C56,XXX!$C$44:$I$130,7,0)=0,"",VLOOKUP(C56,XXX!$C$44:$I$130,7,0)),"")</f>
      </c>
      <c r="J56" s="251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</row>
    <row r="57" spans="1:27" s="246" customFormat="1" ht="62.25" customHeight="1">
      <c r="A57" s="402"/>
      <c r="B57" s="93"/>
      <c r="C57" s="247">
        <f t="shared" si="0"/>
        <v>13</v>
      </c>
      <c r="D57" s="247" t="str">
        <f>IF(OR(C57=XXX!$C$45,C57=XXX!$C$78,C57=XXX!$C$117),"N",IF(C57&gt;($C$43+1),"-",IF(C57=$C$43+1,"P","x")))</f>
        <v>-</v>
      </c>
      <c r="E57" s="247"/>
      <c r="F57" s="248"/>
      <c r="G57" s="249">
        <f>IF(D57="x",VLOOKUP(VLOOKUP(C57,XXX!$C$44:$E$130,3,0),XXX!$D$37:$E$41,2,0),"")</f>
      </c>
      <c r="H57" s="250">
        <f>IF(D57="-","",IF(C57=$C$43+1,"",VLOOKUP(C57,XXX!$C$44:$F$130,4,0)&amp;VLOOKUP(C57,XXX!$C$44:$J$130,8,0)))</f>
      </c>
      <c r="I57" s="250">
        <f>IF(D57="x",IF(VLOOKUP(C57,XXX!$C$44:$I$130,7,0)=0,"",VLOOKUP(C57,XXX!$C$44:$I$130,7,0)),"")</f>
      </c>
      <c r="J57" s="251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</row>
    <row r="58" spans="1:27" s="246" customFormat="1" ht="62.25" customHeight="1">
      <c r="A58" s="402"/>
      <c r="B58" s="93"/>
      <c r="C58" s="247">
        <f t="shared" si="0"/>
        <v>14</v>
      </c>
      <c r="D58" s="247" t="str">
        <f>IF(OR(C58=XXX!$C$45,C58=XXX!$C$78,C58=XXX!$C$117),"N",IF(C58&gt;($C$43+1),"-",IF(C58=$C$43+1,"P","x")))</f>
        <v>-</v>
      </c>
      <c r="E58" s="247"/>
      <c r="F58" s="248"/>
      <c r="G58" s="249">
        <f>IF(D58="x",VLOOKUP(VLOOKUP(C58,XXX!$C$44:$E$130,3,0),XXX!$D$37:$E$41,2,0),"")</f>
      </c>
      <c r="H58" s="250">
        <f>IF(D58="-","",IF(C58=$C$43+1,"",VLOOKUP(C58,XXX!$C$44:$F$130,4,0)&amp;VLOOKUP(C58,XXX!$C$44:$J$130,8,0)))</f>
      </c>
      <c r="I58" s="250">
        <f>IF(D58="x",IF(VLOOKUP(C58,XXX!$C$44:$I$130,7,0)=0,"",VLOOKUP(C58,XXX!$C$44:$I$130,7,0)),"")</f>
      </c>
      <c r="J58" s="251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</row>
    <row r="59" spans="1:27" s="246" customFormat="1" ht="62.25" customHeight="1">
      <c r="A59" s="402"/>
      <c r="B59" s="93"/>
      <c r="C59" s="247">
        <f t="shared" si="0"/>
        <v>15</v>
      </c>
      <c r="D59" s="247" t="str">
        <f>IF(OR(C59=XXX!$C$45,C59=XXX!$C$78,C59=XXX!$C$117),"N",IF(C59&gt;($C$43+1),"-",IF(C59=$C$43+1,"P","x")))</f>
        <v>-</v>
      </c>
      <c r="E59" s="247"/>
      <c r="F59" s="248"/>
      <c r="G59" s="249">
        <f>IF(D59="x",VLOOKUP(VLOOKUP(C59,XXX!$C$44:$E$130,3,0),XXX!$D$37:$E$41,2,0),"")</f>
      </c>
      <c r="H59" s="250">
        <f>IF(D59="-","",IF(C59=$C$43+1,"",VLOOKUP(C59,XXX!$C$44:$F$130,4,0)&amp;VLOOKUP(C59,XXX!$C$44:$J$130,8,0)))</f>
      </c>
      <c r="I59" s="250">
        <f>IF(D59="x",IF(VLOOKUP(C59,XXX!$C$44:$I$130,7,0)=0,"",VLOOKUP(C59,XXX!$C$44:$I$130,7,0)),"")</f>
      </c>
      <c r="J59" s="251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</row>
    <row r="60" spans="1:27" s="246" customFormat="1" ht="62.25" customHeight="1">
      <c r="A60" s="402"/>
      <c r="B60" s="93"/>
      <c r="C60" s="247">
        <f t="shared" si="0"/>
        <v>16</v>
      </c>
      <c r="D60" s="247" t="str">
        <f>IF(OR(C60=XXX!$C$45,C60=XXX!$C$78,C60=XXX!$C$117),"N",IF(C60&gt;($C$43+1),"-",IF(C60=$C$43+1,"P","x")))</f>
        <v>-</v>
      </c>
      <c r="E60" s="247"/>
      <c r="F60" s="248"/>
      <c r="G60" s="249">
        <f>IF(D60="x",VLOOKUP(VLOOKUP(C60,XXX!$C$44:$E$130,3,0),XXX!$D$37:$E$41,2,0),"")</f>
      </c>
      <c r="H60" s="250">
        <f>IF(D60="-","",IF(C60=$C$43+1,"",VLOOKUP(C60,XXX!$C$44:$F$130,4,0)&amp;VLOOKUP(C60,XXX!$C$44:$J$130,8,0)))</f>
      </c>
      <c r="I60" s="250">
        <f>IF(D60="x",IF(VLOOKUP(C60,XXX!$C$44:$I$130,7,0)=0,"",VLOOKUP(C60,XXX!$C$44:$I$130,7,0)),"")</f>
      </c>
      <c r="J60" s="251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</row>
    <row r="61" spans="1:27" s="246" customFormat="1" ht="62.25" customHeight="1">
      <c r="A61" s="402"/>
      <c r="B61" s="93"/>
      <c r="C61" s="247">
        <f t="shared" si="0"/>
        <v>17</v>
      </c>
      <c r="D61" s="247" t="str">
        <f>IF(OR(C61=XXX!$C$45,C61=XXX!$C$78,C61=XXX!$C$117),"N",IF(C61&gt;($C$43+1),"-",IF(C61=$C$43+1,"P","x")))</f>
        <v>-</v>
      </c>
      <c r="E61" s="247"/>
      <c r="F61" s="248"/>
      <c r="G61" s="249">
        <f>IF(D61="x",VLOOKUP(VLOOKUP(C61,XXX!$C$44:$E$130,3,0),XXX!$D$37:$E$41,2,0),"")</f>
      </c>
      <c r="H61" s="250">
        <f>IF(D61="-","",IF(C61=$C$43+1,"",VLOOKUP(C61,XXX!$C$44:$F$130,4,0)&amp;VLOOKUP(C61,XXX!$C$44:$J$130,8,0)))</f>
      </c>
      <c r="I61" s="250">
        <f>IF(D61="x",IF(VLOOKUP(C61,XXX!$C$44:$I$130,7,0)=0,"",VLOOKUP(C61,XXX!$C$44:$I$130,7,0)),"")</f>
      </c>
      <c r="J61" s="251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</row>
    <row r="62" spans="1:27" s="246" customFormat="1" ht="62.25" customHeight="1">
      <c r="A62" s="402"/>
      <c r="B62" s="93"/>
      <c r="C62" s="247">
        <f t="shared" si="0"/>
        <v>18</v>
      </c>
      <c r="D62" s="247" t="str">
        <f>IF(OR(C62=XXX!$C$45,C62=XXX!$C$78,C62=XXX!$C$117),"N",IF(C62&gt;($C$43+1),"-",IF(C62=$C$43+1,"P","x")))</f>
        <v>-</v>
      </c>
      <c r="E62" s="247"/>
      <c r="F62" s="248"/>
      <c r="G62" s="249">
        <f>IF(D62="x",VLOOKUP(VLOOKUP(C62,XXX!$C$44:$E$130,3,0),XXX!$D$37:$E$41,2,0),"")</f>
      </c>
      <c r="H62" s="250">
        <f>IF(D62="-","",IF(C62=$C$43+1,"",VLOOKUP(C62,XXX!$C$44:$F$130,4,0)&amp;VLOOKUP(C62,XXX!$C$44:$J$130,8,0)))</f>
      </c>
      <c r="I62" s="250">
        <f>IF(D62="x",IF(VLOOKUP(C62,XXX!$C$44:$I$130,7,0)=0,"",VLOOKUP(C62,XXX!$C$44:$I$130,7,0)),"")</f>
      </c>
      <c r="J62" s="251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</row>
    <row r="63" spans="1:27" s="246" customFormat="1" ht="62.25" customHeight="1">
      <c r="A63" s="402"/>
      <c r="B63" s="93"/>
      <c r="C63" s="247">
        <f t="shared" si="0"/>
        <v>19</v>
      </c>
      <c r="D63" s="247" t="str">
        <f>IF(OR(C63=XXX!$C$45,C63=XXX!$C$78,C63=XXX!$C$117),"N",IF(C63&gt;($C$43+1),"-",IF(C63=$C$43+1,"P","x")))</f>
        <v>-</v>
      </c>
      <c r="E63" s="247"/>
      <c r="F63" s="248"/>
      <c r="G63" s="249">
        <f>IF(D63="x",VLOOKUP(VLOOKUP(C63,XXX!$C$44:$E$130,3,0),XXX!$D$37:$E$41,2,0),"")</f>
      </c>
      <c r="H63" s="250">
        <f>IF(D63="-","",IF(C63=$C$43+1,"",VLOOKUP(C63,XXX!$C$44:$F$130,4,0)&amp;VLOOKUP(C63,XXX!$C$44:$J$130,8,0)))</f>
      </c>
      <c r="I63" s="250">
        <f>IF(D63="x",IF(VLOOKUP(C63,XXX!$C$44:$I$130,7,0)=0,"",VLOOKUP(C63,XXX!$C$44:$I$130,7,0)),"")</f>
      </c>
      <c r="J63" s="251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</row>
    <row r="64" spans="1:27" s="246" customFormat="1" ht="62.25" customHeight="1">
      <c r="A64" s="402"/>
      <c r="B64" s="93"/>
      <c r="C64" s="247">
        <f t="shared" si="0"/>
        <v>20</v>
      </c>
      <c r="D64" s="247" t="str">
        <f>IF(OR(C64=XXX!$C$45,C64=XXX!$C$78,C64=XXX!$C$117),"N",IF(C64&gt;($C$43+1),"-",IF(C64=$C$43+1,"P","x")))</f>
        <v>-</v>
      </c>
      <c r="E64" s="247"/>
      <c r="F64" s="248"/>
      <c r="G64" s="249">
        <f>IF(D64="x",VLOOKUP(VLOOKUP(C64,XXX!$C$44:$E$130,3,0),XXX!$D$37:$E$41,2,0),"")</f>
      </c>
      <c r="H64" s="250">
        <f>IF(D64="-","",IF(C64=$C$43+1,"",VLOOKUP(C64,XXX!$C$44:$F$130,4,0)&amp;VLOOKUP(C64,XXX!$C$44:$J$130,8,0)))</f>
      </c>
      <c r="I64" s="250">
        <f>IF(D64="x",IF(VLOOKUP(C64,XXX!$C$44:$I$130,7,0)=0,"",VLOOKUP(C64,XXX!$C$44:$I$130,7,0)),"")</f>
      </c>
      <c r="J64" s="251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</row>
    <row r="65" spans="1:27" s="246" customFormat="1" ht="62.25" customHeight="1">
      <c r="A65" s="402"/>
      <c r="B65" s="93"/>
      <c r="C65" s="247">
        <f t="shared" si="0"/>
        <v>21</v>
      </c>
      <c r="D65" s="247" t="str">
        <f>IF(OR(C65=XXX!$C$45,C65=XXX!$C$78,C65=XXX!$C$117),"N",IF(C65&gt;($C$43+1),"-",IF(C65=$C$43+1,"P","x")))</f>
        <v>-</v>
      </c>
      <c r="E65" s="247"/>
      <c r="F65" s="248"/>
      <c r="G65" s="249">
        <f>IF(D65="x",VLOOKUP(VLOOKUP(C65,XXX!$C$44:$E$130,3,0),XXX!$D$37:$E$41,2,0),"")</f>
      </c>
      <c r="H65" s="250">
        <f>IF(D65="-","",IF(C65=$C$43+1,"",VLOOKUP(C65,XXX!$C$44:$F$130,4,0)&amp;VLOOKUP(C65,XXX!$C$44:$J$130,8,0)))</f>
      </c>
      <c r="I65" s="250">
        <f>IF(D65="x",IF(VLOOKUP(C65,XXX!$C$44:$I$130,7,0)=0,"",VLOOKUP(C65,XXX!$C$44:$I$130,7,0)),"")</f>
      </c>
      <c r="J65" s="251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</row>
    <row r="66" spans="1:27" s="246" customFormat="1" ht="62.25" customHeight="1">
      <c r="A66" s="402"/>
      <c r="B66" s="93"/>
      <c r="C66" s="247">
        <f t="shared" si="0"/>
        <v>22</v>
      </c>
      <c r="D66" s="247" t="str">
        <f>IF(OR(C66=XXX!$C$45,C66=XXX!$C$78,C66=XXX!$C$117),"N",IF(C66&gt;($C$43+1),"-",IF(C66=$C$43+1,"P","x")))</f>
        <v>-</v>
      </c>
      <c r="E66" s="247"/>
      <c r="F66" s="248"/>
      <c r="G66" s="249">
        <f>IF(D66="x",VLOOKUP(VLOOKUP(C66,XXX!$C$44:$E$130,3,0),XXX!$D$37:$E$41,2,0),"")</f>
      </c>
      <c r="H66" s="250">
        <f>IF(D66="-","",IF(C66=$C$43+1,"",VLOOKUP(C66,XXX!$C$44:$F$130,4,0)&amp;VLOOKUP(C66,XXX!$C$44:$J$130,8,0)))</f>
      </c>
      <c r="I66" s="250">
        <f>IF(D66="x",IF(VLOOKUP(C66,XXX!$C$44:$I$130,7,0)=0,"",VLOOKUP(C66,XXX!$C$44:$I$130,7,0)),"")</f>
      </c>
      <c r="J66" s="251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</row>
    <row r="67" spans="1:27" s="246" customFormat="1" ht="62.25" customHeight="1">
      <c r="A67" s="402"/>
      <c r="B67" s="93"/>
      <c r="C67" s="247">
        <f t="shared" si="0"/>
        <v>23</v>
      </c>
      <c r="D67" s="247" t="str">
        <f>IF(OR(C67=XXX!$C$45,C67=XXX!$C$78,C67=XXX!$C$117),"N",IF(C67&gt;($C$43+1),"-",IF(C67=$C$43+1,"P","x")))</f>
        <v>-</v>
      </c>
      <c r="E67" s="247"/>
      <c r="F67" s="248"/>
      <c r="G67" s="249">
        <f>IF(D67="x",VLOOKUP(VLOOKUP(C67,XXX!$C$44:$E$130,3,0),XXX!$D$37:$E$41,2,0),"")</f>
      </c>
      <c r="H67" s="250">
        <f>IF(D67="-","",IF(C67=$C$43+1,"",VLOOKUP(C67,XXX!$C$44:$F$130,4,0)&amp;VLOOKUP(C67,XXX!$C$44:$J$130,8,0)))</f>
      </c>
      <c r="I67" s="250">
        <f>IF(D67="x",IF(VLOOKUP(C67,XXX!$C$44:$I$130,7,0)=0,"",VLOOKUP(C67,XXX!$C$44:$I$130,7,0)),"")</f>
      </c>
      <c r="J67" s="251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</row>
    <row r="68" spans="1:27" s="246" customFormat="1" ht="62.25" customHeight="1">
      <c r="A68" s="402"/>
      <c r="B68" s="93"/>
      <c r="C68" s="247">
        <f t="shared" si="0"/>
        <v>24</v>
      </c>
      <c r="D68" s="247" t="str">
        <f>IF(OR(C68=XXX!$C$45,C68=XXX!$C$78,C68=XXX!$C$117),"N",IF(C68&gt;($C$43+1),"-",IF(C68=$C$43+1,"P","x")))</f>
        <v>-</v>
      </c>
      <c r="E68" s="247"/>
      <c r="F68" s="248"/>
      <c r="G68" s="249">
        <f>IF(D68="x",VLOOKUP(VLOOKUP(C68,XXX!$C$44:$E$130,3,0),XXX!$D$37:$E$41,2,0),"")</f>
      </c>
      <c r="H68" s="250">
        <f>IF(D68="-","",IF(C68=$C$43+1,"",VLOOKUP(C68,XXX!$C$44:$F$130,4,0)&amp;VLOOKUP(C68,XXX!$C$44:$J$130,8,0)))</f>
      </c>
      <c r="I68" s="250">
        <f>IF(D68="x",IF(VLOOKUP(C68,XXX!$C$44:$I$130,7,0)=0,"",VLOOKUP(C68,XXX!$C$44:$I$130,7,0)),"")</f>
      </c>
      <c r="J68" s="251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</row>
    <row r="69" spans="1:27" s="246" customFormat="1" ht="62.25" customHeight="1">
      <c r="A69" s="402"/>
      <c r="B69" s="93"/>
      <c r="C69" s="247">
        <f t="shared" si="0"/>
        <v>25</v>
      </c>
      <c r="D69" s="247" t="str">
        <f>IF(OR(C69=XXX!$C$45,C69=XXX!$C$78,C69=XXX!$C$117),"N",IF(C69&gt;($C$43+1),"-",IF(C69=$C$43+1,"P","x")))</f>
        <v>-</v>
      </c>
      <c r="E69" s="247"/>
      <c r="F69" s="248"/>
      <c r="G69" s="249">
        <f>IF(D69="x",VLOOKUP(VLOOKUP(C69,XXX!$C$44:$E$130,3,0),XXX!$D$37:$E$41,2,0),"")</f>
      </c>
      <c r="H69" s="250">
        <f>IF(D69="-","",IF(C69=$C$43+1,"",VLOOKUP(C69,XXX!$C$44:$F$130,4,0)&amp;VLOOKUP(C69,XXX!$C$44:$J$130,8,0)))</f>
      </c>
      <c r="I69" s="250">
        <f>IF(D69="x",IF(VLOOKUP(C69,XXX!$C$44:$I$130,7,0)=0,"",VLOOKUP(C69,XXX!$C$44:$I$130,7,0)),"")</f>
      </c>
      <c r="J69" s="251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</row>
    <row r="70" spans="1:27" s="246" customFormat="1" ht="62.25" customHeight="1">
      <c r="A70" s="402"/>
      <c r="B70" s="93"/>
      <c r="C70" s="247">
        <f t="shared" si="0"/>
        <v>26</v>
      </c>
      <c r="D70" s="247" t="str">
        <f>IF(OR(C70=XXX!$C$45,C70=XXX!$C$78,C70=XXX!$C$117),"N",IF(C70&gt;($C$43+1),"-",IF(C70=$C$43+1,"P","x")))</f>
        <v>-</v>
      </c>
      <c r="E70" s="247"/>
      <c r="F70" s="248"/>
      <c r="G70" s="249">
        <f>IF(D70="x",VLOOKUP(VLOOKUP(C70,XXX!$C$44:$E$130,3,0),XXX!$D$37:$E$41,2,0),"")</f>
      </c>
      <c r="H70" s="250">
        <f>IF(D70="-","",IF(C70=$C$43+1,"",VLOOKUP(C70,XXX!$C$44:$F$130,4,0)&amp;VLOOKUP(C70,XXX!$C$44:$J$130,8,0)))</f>
      </c>
      <c r="I70" s="250">
        <f>IF(D70="x",IF(VLOOKUP(C70,XXX!$C$44:$I$130,7,0)=0,"",VLOOKUP(C70,XXX!$C$44:$I$130,7,0)),"")</f>
      </c>
      <c r="J70" s="251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</row>
    <row r="71" spans="1:27" s="246" customFormat="1" ht="62.25" customHeight="1">
      <c r="A71" s="402"/>
      <c r="B71" s="93"/>
      <c r="C71" s="247">
        <f t="shared" si="0"/>
        <v>27</v>
      </c>
      <c r="D71" s="247" t="str">
        <f>IF(OR(C71=XXX!$C$45,C71=XXX!$C$78,C71=XXX!$C$117),"N",IF(C71&gt;($C$43+1),"-",IF(C71=$C$43+1,"P","x")))</f>
        <v>-</v>
      </c>
      <c r="E71" s="247"/>
      <c r="F71" s="248"/>
      <c r="G71" s="249">
        <f>IF(D71="x",VLOOKUP(VLOOKUP(C71,XXX!$C$44:$E$130,3,0),XXX!$D$37:$E$41,2,0),"")</f>
      </c>
      <c r="H71" s="250">
        <f>IF(D71="-","",IF(C71=$C$43+1,"",VLOOKUP(C71,XXX!$C$44:$F$130,4,0)&amp;VLOOKUP(C71,XXX!$C$44:$J$130,8,0)))</f>
      </c>
      <c r="I71" s="250">
        <f>IF(D71="x",IF(VLOOKUP(C71,XXX!$C$44:$I$130,7,0)=0,"",VLOOKUP(C71,XXX!$C$44:$I$130,7,0)),"")</f>
      </c>
      <c r="J71" s="251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</row>
    <row r="72" spans="1:27" s="246" customFormat="1" ht="62.25" customHeight="1">
      <c r="A72" s="402"/>
      <c r="B72" s="93"/>
      <c r="C72" s="247">
        <f t="shared" si="0"/>
        <v>28</v>
      </c>
      <c r="D72" s="247" t="str">
        <f>IF(OR(C72=XXX!$C$45,C72=XXX!$C$78,C72=XXX!$C$117),"N",IF(C72&gt;($C$43+1),"-",IF(C72=$C$43+1,"P","x")))</f>
        <v>-</v>
      </c>
      <c r="E72" s="247"/>
      <c r="F72" s="248"/>
      <c r="G72" s="249">
        <f>IF(D72="x",VLOOKUP(VLOOKUP(C72,XXX!$C$44:$E$130,3,0),XXX!$D$37:$E$41,2,0),"")</f>
      </c>
      <c r="H72" s="250">
        <f>IF(D72="-","",IF(C72=$C$43+1,"",VLOOKUP(C72,XXX!$C$44:$F$130,4,0)&amp;VLOOKUP(C72,XXX!$C$44:$J$130,8,0)))</f>
      </c>
      <c r="I72" s="250">
        <f>IF(D72="x",IF(VLOOKUP(C72,XXX!$C$44:$I$130,7,0)=0,"",VLOOKUP(C72,XXX!$C$44:$I$130,7,0)),"")</f>
      </c>
      <c r="J72" s="251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</row>
    <row r="73" spans="1:27" s="246" customFormat="1" ht="62.25" customHeight="1">
      <c r="A73" s="402"/>
      <c r="B73" s="93"/>
      <c r="C73" s="247">
        <f t="shared" si="0"/>
        <v>29</v>
      </c>
      <c r="D73" s="247" t="str">
        <f>IF(OR(C73=XXX!$C$45,C73=XXX!$C$78,C73=XXX!$C$117),"N",IF(C73&gt;($C$43+1),"-",IF(C73=$C$43+1,"P","x")))</f>
        <v>-</v>
      </c>
      <c r="E73" s="247"/>
      <c r="F73" s="248"/>
      <c r="G73" s="249">
        <f>IF(D73="x",VLOOKUP(VLOOKUP(C73,XXX!$C$44:$E$130,3,0),XXX!$D$37:$E$41,2,0),"")</f>
      </c>
      <c r="H73" s="250">
        <f>IF(D73="-","",IF(C73=$C$43+1,"",VLOOKUP(C73,XXX!$C$44:$F$130,4,0)&amp;VLOOKUP(C73,XXX!$C$44:$J$130,8,0)))</f>
      </c>
      <c r="I73" s="250">
        <f>IF(D73="x",IF(VLOOKUP(C73,XXX!$C$44:$I$130,7,0)=0,"",VLOOKUP(C73,XXX!$C$44:$I$130,7,0)),"")</f>
      </c>
      <c r="J73" s="251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</row>
    <row r="74" spans="1:27" s="246" customFormat="1" ht="62.25" customHeight="1">
      <c r="A74" s="402"/>
      <c r="B74" s="93"/>
      <c r="C74" s="247">
        <f t="shared" si="0"/>
        <v>30</v>
      </c>
      <c r="D74" s="247" t="str">
        <f>IF(OR(C74=XXX!$C$45,C74=XXX!$C$78,C74=XXX!$C$117),"N",IF(C74&gt;($C$43+1),"-",IF(C74=$C$43+1,"P","x")))</f>
        <v>-</v>
      </c>
      <c r="E74" s="247"/>
      <c r="F74" s="248"/>
      <c r="G74" s="249">
        <f>IF(D74="x",VLOOKUP(VLOOKUP(C74,XXX!$C$44:$E$130,3,0),XXX!$D$37:$E$41,2,0),"")</f>
      </c>
      <c r="H74" s="250">
        <f>IF(D74="-","",IF(C74=$C$43+1,"",VLOOKUP(C74,XXX!$C$44:$F$130,4,0)&amp;VLOOKUP(C74,XXX!$C$44:$J$130,8,0)))</f>
      </c>
      <c r="I74" s="250">
        <f>IF(D74="x",IF(VLOOKUP(C74,XXX!$C$44:$I$130,7,0)=0,"",VLOOKUP(C74,XXX!$C$44:$I$130,7,0)),"")</f>
      </c>
      <c r="J74" s="251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</row>
    <row r="75" spans="1:27" s="246" customFormat="1" ht="62.25" customHeight="1">
      <c r="A75" s="402"/>
      <c r="B75" s="93"/>
      <c r="C75" s="247">
        <f t="shared" si="0"/>
        <v>31</v>
      </c>
      <c r="D75" s="247" t="str">
        <f>IF(OR(C75=XXX!$C$45,C75=XXX!$C$78,C75=XXX!$C$117),"N",IF(C75&gt;($C$43+1),"-",IF(C75=$C$43+1,"P","x")))</f>
        <v>-</v>
      </c>
      <c r="E75" s="247"/>
      <c r="F75" s="248"/>
      <c r="G75" s="249">
        <f>IF(D75="x",VLOOKUP(VLOOKUP(C75,XXX!$C$44:$E$130,3,0),XXX!$D$37:$E$41,2,0),"")</f>
      </c>
      <c r="H75" s="250">
        <f>IF(D75="-","",IF(C75=$C$43+1,"",VLOOKUP(C75,XXX!$C$44:$F$130,4,0)&amp;VLOOKUP(C75,XXX!$C$44:$J$130,8,0)))</f>
      </c>
      <c r="I75" s="250">
        <f>IF(D75="x",IF(VLOOKUP(C75,XXX!$C$44:$I$130,7,0)=0,"",VLOOKUP(C75,XXX!$C$44:$I$130,7,0)),"")</f>
      </c>
      <c r="J75" s="251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</row>
    <row r="76" spans="1:27" s="246" customFormat="1" ht="62.25" customHeight="1">
      <c r="A76" s="402"/>
      <c r="B76" s="93"/>
      <c r="C76" s="247">
        <f t="shared" si="0"/>
        <v>32</v>
      </c>
      <c r="D76" s="247" t="str">
        <f>IF(OR(C76=XXX!$C$45,C76=XXX!$C$78,C76=XXX!$C$117),"N",IF(C76&gt;($C$43+1),"-",IF(C76=$C$43+1,"P","x")))</f>
        <v>-</v>
      </c>
      <c r="E76" s="247"/>
      <c r="F76" s="248"/>
      <c r="G76" s="249">
        <f>IF(D76="x",VLOOKUP(VLOOKUP(C76,XXX!$C$44:$E$130,3,0),XXX!$D$37:$E$41,2,0),"")</f>
      </c>
      <c r="H76" s="250">
        <f>IF(D76="-","",IF(C76=$C$43+1,"",VLOOKUP(C76,XXX!$C$44:$F$130,4,0)&amp;VLOOKUP(C76,XXX!$C$44:$J$130,8,0)))</f>
      </c>
      <c r="I76" s="250">
        <f>IF(D76="x",IF(VLOOKUP(C76,XXX!$C$44:$I$130,7,0)=0,"",VLOOKUP(C76,XXX!$C$44:$I$130,7,0)),"")</f>
      </c>
      <c r="J76" s="251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</row>
    <row r="77" spans="1:27" s="246" customFormat="1" ht="62.25" customHeight="1">
      <c r="A77" s="402"/>
      <c r="B77" s="93"/>
      <c r="C77" s="247">
        <f t="shared" si="0"/>
        <v>33</v>
      </c>
      <c r="D77" s="247" t="str">
        <f>IF(OR(C77=XXX!$C$45,C77=XXX!$C$78,C77=XXX!$C$117),"N",IF(C77&gt;($C$43+1),"-",IF(C77=$C$43+1,"P","x")))</f>
        <v>-</v>
      </c>
      <c r="E77" s="247"/>
      <c r="F77" s="248"/>
      <c r="G77" s="249">
        <f>IF(D77="x",VLOOKUP(VLOOKUP(C77,XXX!$C$44:$E$130,3,0),XXX!$D$37:$E$41,2,0),"")</f>
      </c>
      <c r="H77" s="250">
        <f>IF(D77="-","",IF(C77=$C$43+1,"",VLOOKUP(C77,XXX!$C$44:$F$130,4,0)&amp;VLOOKUP(C77,XXX!$C$44:$J$130,8,0)))</f>
      </c>
      <c r="I77" s="250">
        <f>IF(D77="x",IF(VLOOKUP(C77,XXX!$C$44:$I$130,7,0)=0,"",VLOOKUP(C77,XXX!$C$44:$I$130,7,0)),"")</f>
      </c>
      <c r="J77" s="251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</row>
    <row r="78" spans="1:27" s="246" customFormat="1" ht="62.25" customHeight="1">
      <c r="A78" s="402"/>
      <c r="B78" s="93"/>
      <c r="C78" s="247">
        <f t="shared" si="0"/>
        <v>34</v>
      </c>
      <c r="D78" s="247" t="str">
        <f>IF(OR(C78=XXX!$C$45,C78=XXX!$C$78,C78=XXX!$C$117),"N",IF(C78&gt;($C$43+1),"-",IF(C78=$C$43+1,"P","x")))</f>
        <v>-</v>
      </c>
      <c r="E78" s="247"/>
      <c r="F78" s="248"/>
      <c r="G78" s="249">
        <f>IF(D78="x",VLOOKUP(VLOOKUP(C78,XXX!$C$44:$E$130,3,0),XXX!$D$37:$E$41,2,0),"")</f>
      </c>
      <c r="H78" s="250">
        <f>IF(D78="-","",IF(C78=$C$43+1,"",VLOOKUP(C78,XXX!$C$44:$F$130,4,0)&amp;VLOOKUP(C78,XXX!$C$44:$J$130,8,0)))</f>
      </c>
      <c r="I78" s="250">
        <f>IF(D78="x",IF(VLOOKUP(C78,XXX!$C$44:$I$130,7,0)=0,"",VLOOKUP(C78,XXX!$C$44:$I$130,7,0)),"")</f>
      </c>
      <c r="J78" s="251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</row>
    <row r="79" spans="1:27" s="246" customFormat="1" ht="62.25" customHeight="1">
      <c r="A79" s="402"/>
      <c r="B79" s="93"/>
      <c r="C79" s="247">
        <f t="shared" si="0"/>
        <v>35</v>
      </c>
      <c r="D79" s="247" t="str">
        <f>IF(OR(C79=XXX!$C$45,C79=XXX!$C$78,C79=XXX!$C$117),"N",IF(C79&gt;($C$43+1),"-",IF(C79=$C$43+1,"P","x")))</f>
        <v>-</v>
      </c>
      <c r="E79" s="247"/>
      <c r="F79" s="248"/>
      <c r="G79" s="249">
        <f>IF(D79="x",VLOOKUP(VLOOKUP(C79,XXX!$C$44:$E$130,3,0),XXX!$D$37:$E$41,2,0),"")</f>
      </c>
      <c r="H79" s="250">
        <f>IF(D79="-","",IF(C79=$C$43+1,"",VLOOKUP(C79,XXX!$C$44:$F$130,4,0)&amp;VLOOKUP(C79,XXX!$C$44:$J$130,8,0)))</f>
      </c>
      <c r="I79" s="250">
        <f>IF(D79="x",IF(VLOOKUP(C79,XXX!$C$44:$I$130,7,0)=0,"",VLOOKUP(C79,XXX!$C$44:$I$130,7,0)),"")</f>
      </c>
      <c r="J79" s="251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</row>
    <row r="80" spans="1:27" s="246" customFormat="1" ht="62.25" customHeight="1">
      <c r="A80" s="402"/>
      <c r="B80" s="93"/>
      <c r="C80" s="247">
        <f t="shared" si="0"/>
        <v>36</v>
      </c>
      <c r="D80" s="247" t="str">
        <f>IF(OR(C80=XXX!$C$45,C80=XXX!$C$78,C80=XXX!$C$117),"N",IF(C80&gt;($C$43+1),"-",IF(C80=$C$43+1,"P","x")))</f>
        <v>-</v>
      </c>
      <c r="E80" s="247"/>
      <c r="F80" s="248"/>
      <c r="G80" s="249">
        <f>IF(D80="x",VLOOKUP(VLOOKUP(C80,XXX!$C$44:$E$130,3,0),XXX!$D$37:$E$41,2,0),"")</f>
      </c>
      <c r="H80" s="250">
        <f>IF(D80="-","",IF(C80=$C$43+1,"",VLOOKUP(C80,XXX!$C$44:$F$130,4,0)&amp;VLOOKUP(C80,XXX!$C$44:$J$130,8,0)))</f>
      </c>
      <c r="I80" s="250">
        <f>IF(D80="x",IF(VLOOKUP(C80,XXX!$C$44:$I$130,7,0)=0,"",VLOOKUP(C80,XXX!$C$44:$I$130,7,0)),"")</f>
      </c>
      <c r="J80" s="251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</row>
    <row r="81" spans="1:27" s="246" customFormat="1" ht="62.25" customHeight="1">
      <c r="A81" s="402"/>
      <c r="B81" s="93"/>
      <c r="C81" s="247">
        <f t="shared" si="0"/>
        <v>37</v>
      </c>
      <c r="D81" s="247" t="str">
        <f>IF(OR(C81=XXX!$C$45,C81=XXX!$C$78,C81=XXX!$C$117),"N",IF(C81&gt;($C$43+1),"-",IF(C81=$C$43+1,"P","x")))</f>
        <v>-</v>
      </c>
      <c r="E81" s="247"/>
      <c r="F81" s="248"/>
      <c r="G81" s="249">
        <f>IF(D81="x",VLOOKUP(VLOOKUP(C81,XXX!$C$44:$E$130,3,0),XXX!$D$37:$E$41,2,0),"")</f>
      </c>
      <c r="H81" s="250">
        <f>IF(D81="-","",IF(C81=$C$43+1,"",VLOOKUP(C81,XXX!$C$44:$F$130,4,0)&amp;VLOOKUP(C81,XXX!$C$44:$J$130,8,0)))</f>
      </c>
      <c r="I81" s="250">
        <f>IF(D81="x",IF(VLOOKUP(C81,XXX!$C$44:$I$130,7,0)=0,"",VLOOKUP(C81,XXX!$C$44:$I$130,7,0)),"")</f>
      </c>
      <c r="J81" s="251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</row>
    <row r="82" spans="1:27" s="246" customFormat="1" ht="62.25" customHeight="1">
      <c r="A82" s="402"/>
      <c r="B82" s="93"/>
      <c r="C82" s="247">
        <f t="shared" si="0"/>
        <v>38</v>
      </c>
      <c r="D82" s="247" t="str">
        <f>IF(OR(C82=XXX!$C$45,C82=XXX!$C$78,C82=XXX!$C$117),"N",IF(C82&gt;($C$43+1),"-",IF(C82=$C$43+1,"P","x")))</f>
        <v>-</v>
      </c>
      <c r="E82" s="247"/>
      <c r="F82" s="248"/>
      <c r="G82" s="249">
        <f>IF(D82="x",VLOOKUP(VLOOKUP(C82,XXX!$C$44:$E$130,3,0),XXX!$D$37:$E$41,2,0),"")</f>
      </c>
      <c r="H82" s="250">
        <f>IF(D82="-","",IF(C82=$C$43+1,"",VLOOKUP(C82,XXX!$C$44:$F$130,4,0)&amp;VLOOKUP(C82,XXX!$C$44:$J$130,8,0)))</f>
      </c>
      <c r="I82" s="250">
        <f>IF(D82="x",IF(VLOOKUP(C82,XXX!$C$44:$I$130,7,0)=0,"",VLOOKUP(C82,XXX!$C$44:$I$130,7,0)),"")</f>
      </c>
      <c r="J82" s="251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</row>
    <row r="83" spans="1:27" s="246" customFormat="1" ht="62.25" customHeight="1">
      <c r="A83" s="402"/>
      <c r="B83" s="93"/>
      <c r="C83" s="247">
        <f t="shared" si="0"/>
        <v>39</v>
      </c>
      <c r="D83" s="247" t="str">
        <f>IF(OR(C83=XXX!$C$45,C83=XXX!$C$78,C83=XXX!$C$117),"N",IF(C83&gt;($C$43+1),"-",IF(C83=$C$43+1,"P","x")))</f>
        <v>-</v>
      </c>
      <c r="E83" s="247"/>
      <c r="F83" s="248"/>
      <c r="G83" s="249">
        <f>IF(D83="x",VLOOKUP(VLOOKUP(C83,XXX!$C$44:$E$130,3,0),XXX!$D$37:$E$41,2,0),"")</f>
      </c>
      <c r="H83" s="250">
        <f>IF(D83="-","",IF(C83=$C$43+1,"",VLOOKUP(C83,XXX!$C$44:$F$130,4,0)&amp;VLOOKUP(C83,XXX!$C$44:$J$130,8,0)))</f>
      </c>
      <c r="I83" s="250">
        <f>IF(D83="x",IF(VLOOKUP(C83,XXX!$C$44:$I$130,7,0)=0,"",VLOOKUP(C83,XXX!$C$44:$I$130,7,0)),"")</f>
      </c>
      <c r="J83" s="251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</row>
    <row r="84" spans="1:27" s="246" customFormat="1" ht="62.25" customHeight="1">
      <c r="A84" s="402"/>
      <c r="B84" s="93"/>
      <c r="C84" s="247">
        <f t="shared" si="0"/>
        <v>40</v>
      </c>
      <c r="D84" s="247" t="str">
        <f>IF(OR(C84=XXX!$C$45,C84=XXX!$C$78,C84=XXX!$C$117),"N",IF(C84&gt;($C$43+1),"-",IF(C84=$C$43+1,"P","x")))</f>
        <v>-</v>
      </c>
      <c r="E84" s="247"/>
      <c r="F84" s="248"/>
      <c r="G84" s="249">
        <f>IF(D84="x",VLOOKUP(VLOOKUP(C84,XXX!$C$44:$E$130,3,0),XXX!$D$37:$E$41,2,0),"")</f>
      </c>
      <c r="H84" s="250">
        <f>IF(D84="-","",IF(C84=$C$43+1,"",VLOOKUP(C84,XXX!$C$44:$F$130,4,0)&amp;VLOOKUP(C84,XXX!$C$44:$J$130,8,0)))</f>
      </c>
      <c r="I84" s="250">
        <f>IF(D84="x",IF(VLOOKUP(C84,XXX!$C$44:$I$130,7,0)=0,"",VLOOKUP(C84,XXX!$C$44:$I$130,7,0)),"")</f>
      </c>
      <c r="J84" s="251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</row>
    <row r="85" spans="1:27" s="246" customFormat="1" ht="62.25" customHeight="1">
      <c r="A85" s="402"/>
      <c r="B85" s="93"/>
      <c r="C85" s="247">
        <f t="shared" si="0"/>
        <v>41</v>
      </c>
      <c r="D85" s="247" t="str">
        <f>IF(OR(C85=XXX!$C$45,C85=XXX!$C$78,C85=XXX!$C$117),"N",IF(C85&gt;($C$43+1),"-",IF(C85=$C$43+1,"P","x")))</f>
        <v>-</v>
      </c>
      <c r="E85" s="247"/>
      <c r="F85" s="248"/>
      <c r="G85" s="249">
        <f>IF(D85="x",VLOOKUP(VLOOKUP(C85,XXX!$C$44:$E$130,3,0),XXX!$D$37:$E$41,2,0),"")</f>
      </c>
      <c r="H85" s="250">
        <f>IF(D85="-","",IF(C85=$C$43+1,"",VLOOKUP(C85,XXX!$C$44:$F$130,4,0)&amp;VLOOKUP(C85,XXX!$C$44:$J$130,8,0)))</f>
      </c>
      <c r="I85" s="250">
        <f>IF(D85="x",IF(VLOOKUP(C85,XXX!$C$44:$I$130,7,0)=0,"",VLOOKUP(C85,XXX!$C$44:$I$130,7,0)),"")</f>
      </c>
      <c r="J85" s="251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</row>
    <row r="86" spans="1:27" s="246" customFormat="1" ht="62.25" customHeight="1">
      <c r="A86" s="402"/>
      <c r="B86" s="93"/>
      <c r="C86" s="247">
        <f t="shared" si="0"/>
        <v>42</v>
      </c>
      <c r="D86" s="247" t="str">
        <f>IF(OR(C86=XXX!$C$45,C86=XXX!$C$78,C86=XXX!$C$117),"N",IF(C86&gt;($C$43+1),"-",IF(C86=$C$43+1,"P","x")))</f>
        <v>-</v>
      </c>
      <c r="E86" s="247"/>
      <c r="F86" s="248"/>
      <c r="G86" s="249">
        <f>IF(D86="x",VLOOKUP(VLOOKUP(C86,XXX!$C$44:$E$130,3,0),XXX!$D$37:$E$41,2,0),"")</f>
      </c>
      <c r="H86" s="250">
        <f>IF(D86="-","",IF(C86=$C$43+1,"",VLOOKUP(C86,XXX!$C$44:$F$130,4,0)&amp;VLOOKUP(C86,XXX!$C$44:$J$130,8,0)))</f>
      </c>
      <c r="I86" s="250">
        <f>IF(D86="x",IF(VLOOKUP(C86,XXX!$C$44:$I$130,7,0)=0,"",VLOOKUP(C86,XXX!$C$44:$I$130,7,0)),"")</f>
      </c>
      <c r="J86" s="251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</row>
    <row r="87" spans="1:27" s="246" customFormat="1" ht="62.25" customHeight="1">
      <c r="A87" s="402"/>
      <c r="B87" s="93"/>
      <c r="C87" s="247">
        <f t="shared" si="0"/>
        <v>43</v>
      </c>
      <c r="D87" s="247" t="str">
        <f>IF(OR(C87=XXX!$C$45,C87=XXX!$C$78,C87=XXX!$C$117),"N",IF(C87&gt;($C$43+1),"-",IF(C87=$C$43+1,"P","x")))</f>
        <v>-</v>
      </c>
      <c r="E87" s="247"/>
      <c r="F87" s="248"/>
      <c r="G87" s="249">
        <f>IF(D87="x",VLOOKUP(VLOOKUP(C87,XXX!$C$44:$E$130,3,0),XXX!$D$37:$E$41,2,0),"")</f>
      </c>
      <c r="H87" s="250">
        <f>IF(D87="-","",IF(C87=$C$43+1,"",VLOOKUP(C87,XXX!$C$44:$F$130,4,0)&amp;VLOOKUP(C87,XXX!$C$44:$J$130,8,0)))</f>
      </c>
      <c r="I87" s="250">
        <f>IF(D87="x",IF(VLOOKUP(C87,XXX!$C$44:$I$130,7,0)=0,"",VLOOKUP(C87,XXX!$C$44:$I$130,7,0)),"")</f>
      </c>
      <c r="J87" s="251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</row>
    <row r="88" spans="1:27" s="246" customFormat="1" ht="62.25" customHeight="1">
      <c r="A88" s="402"/>
      <c r="B88" s="93"/>
      <c r="C88" s="247">
        <f t="shared" si="0"/>
        <v>44</v>
      </c>
      <c r="D88" s="247" t="str">
        <f>IF(OR(C88=XXX!$C$45,C88=XXX!$C$78,C88=XXX!$C$117),"N",IF(C88&gt;($C$43+1),"-",IF(C88=$C$43+1,"P","x")))</f>
        <v>-</v>
      </c>
      <c r="E88" s="247"/>
      <c r="F88" s="248"/>
      <c r="G88" s="249">
        <f>IF(D88="x",VLOOKUP(VLOOKUP(C88,XXX!$C$44:$E$130,3,0),XXX!$D$37:$E$41,2,0),"")</f>
      </c>
      <c r="H88" s="250">
        <f>IF(D88="-","",IF(C88=$C$43+1,"",VLOOKUP(C88,XXX!$C$44:$F$130,4,0)&amp;VLOOKUP(C88,XXX!$C$44:$J$130,8,0)))</f>
      </c>
      <c r="I88" s="250">
        <f>IF(D88="x",IF(VLOOKUP(C88,XXX!$C$44:$I$130,7,0)=0,"",VLOOKUP(C88,XXX!$C$44:$I$130,7,0)),"")</f>
      </c>
      <c r="J88" s="251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</row>
    <row r="89" spans="1:27" s="246" customFormat="1" ht="62.25" customHeight="1">
      <c r="A89" s="402"/>
      <c r="B89" s="93"/>
      <c r="C89" s="247">
        <f t="shared" si="0"/>
        <v>45</v>
      </c>
      <c r="D89" s="247" t="str">
        <f>IF(OR(C89=XXX!$C$45,C89=XXX!$C$78,C89=XXX!$C$117),"N",IF(C89&gt;($C$43+1),"-",IF(C89=$C$43+1,"P","x")))</f>
        <v>-</v>
      </c>
      <c r="E89" s="247"/>
      <c r="F89" s="248"/>
      <c r="G89" s="249">
        <f>IF(D89="x",VLOOKUP(VLOOKUP(C89,XXX!$C$44:$E$130,3,0),XXX!$D$37:$E$41,2,0),"")</f>
      </c>
      <c r="H89" s="250">
        <f>IF(D89="-","",IF(C89=$C$43+1,"",VLOOKUP(C89,XXX!$C$44:$F$130,4,0)&amp;VLOOKUP(C89,XXX!$C$44:$J$130,8,0)))</f>
      </c>
      <c r="I89" s="250">
        <f>IF(D89="x",IF(VLOOKUP(C89,XXX!$C$44:$I$130,7,0)=0,"",VLOOKUP(C89,XXX!$C$44:$I$130,7,0)),"")</f>
      </c>
      <c r="J89" s="251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</row>
    <row r="90" spans="1:27" s="246" customFormat="1" ht="62.25" customHeight="1">
      <c r="A90" s="402"/>
      <c r="B90" s="93"/>
      <c r="C90" s="247">
        <f t="shared" si="0"/>
        <v>46</v>
      </c>
      <c r="D90" s="247" t="str">
        <f>IF(OR(C90=XXX!$C$45,C90=XXX!$C$78,C90=XXX!$C$117),"N",IF(C90&gt;($C$43+1),"-",IF(C90=$C$43+1,"P","x")))</f>
        <v>-</v>
      </c>
      <c r="E90" s="247"/>
      <c r="F90" s="248"/>
      <c r="G90" s="249">
        <f>IF(D90="x",VLOOKUP(VLOOKUP(C90,XXX!$C$44:$E$130,3,0),XXX!$D$37:$E$41,2,0),"")</f>
      </c>
      <c r="H90" s="250">
        <f>IF(D90="-","",IF(C90=$C$43+1,"",VLOOKUP(C90,XXX!$C$44:$F$130,4,0)&amp;VLOOKUP(C90,XXX!$C$44:$J$130,8,0)))</f>
      </c>
      <c r="I90" s="250">
        <f>IF(D90="x",IF(VLOOKUP(C90,XXX!$C$44:$I$130,7,0)=0,"",VLOOKUP(C90,XXX!$C$44:$I$130,7,0)),"")</f>
      </c>
      <c r="J90" s="251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</row>
    <row r="91" spans="1:27" s="246" customFormat="1" ht="62.25" customHeight="1">
      <c r="A91" s="402"/>
      <c r="B91" s="93"/>
      <c r="C91" s="247">
        <f t="shared" si="0"/>
        <v>47</v>
      </c>
      <c r="D91" s="247" t="str">
        <f>IF(OR(C91=XXX!$C$45,C91=XXX!$C$78,C91=XXX!$C$117),"N",IF(C91&gt;($C$43+1),"-",IF(C91=$C$43+1,"P","x")))</f>
        <v>-</v>
      </c>
      <c r="E91" s="247"/>
      <c r="F91" s="248"/>
      <c r="G91" s="249">
        <f>IF(D91="x",VLOOKUP(VLOOKUP(C91,XXX!$C$44:$E$130,3,0),XXX!$D$37:$E$41,2,0),"")</f>
      </c>
      <c r="H91" s="250">
        <f>IF(D91="-","",IF(C91=$C$43+1,"",VLOOKUP(C91,XXX!$C$44:$F$130,4,0)&amp;VLOOKUP(C91,XXX!$C$44:$J$130,8,0)))</f>
      </c>
      <c r="I91" s="250">
        <f>IF(D91="x",IF(VLOOKUP(C91,XXX!$C$44:$I$130,7,0)=0,"",VLOOKUP(C91,XXX!$C$44:$I$130,7,0)),"")</f>
      </c>
      <c r="J91" s="251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</row>
    <row r="92" spans="1:27" s="246" customFormat="1" ht="62.25" customHeight="1">
      <c r="A92" s="402"/>
      <c r="B92" s="93"/>
      <c r="C92" s="247">
        <f t="shared" si="0"/>
        <v>48</v>
      </c>
      <c r="D92" s="247" t="str">
        <f>IF(OR(C92=XXX!$C$45,C92=XXX!$C$78,C92=XXX!$C$117),"N",IF(C92&gt;($C$43+1),"-",IF(C92=$C$43+1,"P","x")))</f>
        <v>-</v>
      </c>
      <c r="E92" s="247"/>
      <c r="F92" s="248"/>
      <c r="G92" s="249">
        <f>IF(D92="x",VLOOKUP(VLOOKUP(C92,XXX!$C$44:$E$130,3,0),XXX!$D$37:$E$41,2,0),"")</f>
      </c>
      <c r="H92" s="250">
        <f>IF(D92="-","",IF(C92=$C$43+1,"",VLOOKUP(C92,XXX!$C$44:$F$130,4,0)&amp;VLOOKUP(C92,XXX!$C$44:$J$130,8,0)))</f>
      </c>
      <c r="I92" s="250">
        <f>IF(D92="x",IF(VLOOKUP(C92,XXX!$C$44:$I$130,7,0)=0,"",VLOOKUP(C92,XXX!$C$44:$I$130,7,0)),"")</f>
      </c>
      <c r="J92" s="251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</row>
    <row r="93" spans="1:27" s="246" customFormat="1" ht="62.25" customHeight="1">
      <c r="A93" s="402"/>
      <c r="B93" s="93"/>
      <c r="C93" s="247">
        <f t="shared" si="0"/>
        <v>49</v>
      </c>
      <c r="D93" s="247" t="str">
        <f>IF(OR(C93=XXX!$C$45,C93=XXX!$C$78,C93=XXX!$C$117),"N",IF(C93&gt;($C$43+1),"-",IF(C93=$C$43+1,"P","x")))</f>
        <v>-</v>
      </c>
      <c r="E93" s="247"/>
      <c r="F93" s="248"/>
      <c r="G93" s="249">
        <f>IF(D93="x",VLOOKUP(VLOOKUP(C93,XXX!$C$44:$E$130,3,0),XXX!$D$37:$E$41,2,0),"")</f>
      </c>
      <c r="H93" s="250">
        <f>IF(D93="-","",IF(C93=$C$43+1,"",VLOOKUP(C93,XXX!$C$44:$F$130,4,0)&amp;VLOOKUP(C93,XXX!$C$44:$J$130,8,0)))</f>
      </c>
      <c r="I93" s="250">
        <f>IF(D93="x",IF(VLOOKUP(C93,XXX!$C$44:$I$130,7,0)=0,"",VLOOKUP(C93,XXX!$C$44:$I$130,7,0)),"")</f>
      </c>
      <c r="J93" s="251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</row>
    <row r="94" spans="1:27" s="246" customFormat="1" ht="62.25" customHeight="1">
      <c r="A94" s="402"/>
      <c r="B94" s="93"/>
      <c r="C94" s="247">
        <f t="shared" si="0"/>
        <v>50</v>
      </c>
      <c r="D94" s="247" t="str">
        <f>IF(OR(C94=XXX!$C$45,C94=XXX!$C$78,C94=XXX!$C$117),"N",IF(C94&gt;($C$43+1),"-",IF(C94=$C$43+1,"P","x")))</f>
        <v>-</v>
      </c>
      <c r="E94" s="247"/>
      <c r="F94" s="248"/>
      <c r="G94" s="249">
        <f>IF(D94="x",VLOOKUP(VLOOKUP(C94,XXX!$C$44:$E$130,3,0),XXX!$D$37:$E$41,2,0),"")</f>
      </c>
      <c r="H94" s="250">
        <f>IF(D94="-","",IF(C94=$C$43+1,"",VLOOKUP(C94,XXX!$C$44:$F$130,4,0)&amp;VLOOKUP(C94,XXX!$C$44:$J$130,8,0)))</f>
      </c>
      <c r="I94" s="250">
        <f>IF(D94="x",IF(VLOOKUP(C94,XXX!$C$44:$I$130,7,0)=0,"",VLOOKUP(C94,XXX!$C$44:$I$130,7,0)),"")</f>
      </c>
      <c r="J94" s="251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</row>
    <row r="95" spans="1:27" s="246" customFormat="1" ht="12">
      <c r="A95" s="402"/>
      <c r="B95" s="93"/>
      <c r="C95" s="247">
        <f t="shared" si="0"/>
        <v>51</v>
      </c>
      <c r="D95" s="247" t="str">
        <f>IF(OR(C95=XXX!$C$45,C95=XXX!$C$78,C95=XXX!$C$117),"N",IF(C95&gt;($C$43+1),"-",IF(C95=$C$43+1,"P","x")))</f>
        <v>-</v>
      </c>
      <c r="E95" s="247"/>
      <c r="F95" s="248"/>
      <c r="G95" s="249">
        <f>IF(D95="x",VLOOKUP(VLOOKUP(C95,XXX!$C$44:$E$130,3,0),XXX!$D$37:$E$41,2,0),"")</f>
      </c>
      <c r="H95" s="250">
        <f>IF(D95="-","",IF(C95=$C$43+1,"",VLOOKUP(C95,XXX!$C$44:$F$130,4,0)&amp;VLOOKUP(C95,XXX!$C$44:$J$130,8,0)))</f>
      </c>
      <c r="I95" s="250">
        <f>IF(D95="x",IF(VLOOKUP(C95,XXX!$C$44:$I$130,7,0)=0,"",VLOOKUP(C95,XXX!$C$44:$I$130,7,0)),"")</f>
      </c>
      <c r="J95" s="251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</row>
    <row r="96" spans="1:27" s="246" customFormat="1" ht="12">
      <c r="A96" s="402"/>
      <c r="B96" s="93"/>
      <c r="C96" s="247">
        <f t="shared" si="0"/>
        <v>52</v>
      </c>
      <c r="D96" s="247" t="str">
        <f>IF(OR(C96=XXX!$C$45,C96=XXX!$C$78,C96=XXX!$C$117),"N",IF(C96&gt;($C$43+1),"-",IF(C96=$C$43+1,"P","x")))</f>
        <v>-</v>
      </c>
      <c r="E96" s="247"/>
      <c r="F96" s="248"/>
      <c r="G96" s="249">
        <f>IF(D96="x",VLOOKUP(VLOOKUP(C96,XXX!$C$44:$E$130,3,0),XXX!$D$37:$E$41,2,0),"")</f>
      </c>
      <c r="H96" s="250">
        <f>IF(D96="-","",IF(C96=$C$43+1,"",VLOOKUP(C96,XXX!$C$44:$F$130,4,0)&amp;VLOOKUP(C96,XXX!$C$44:$J$130,8,0)))</f>
      </c>
      <c r="I96" s="250">
        <f>IF(D96="x",IF(VLOOKUP(C96,XXX!$C$44:$I$130,7,0)=0,"",VLOOKUP(C96,XXX!$C$44:$I$130,7,0)),"")</f>
      </c>
      <c r="J96" s="251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</row>
    <row r="97" spans="1:27" s="246" customFormat="1" ht="12">
      <c r="A97" s="402"/>
      <c r="B97" s="93"/>
      <c r="C97" s="247">
        <f t="shared" si="0"/>
        <v>53</v>
      </c>
      <c r="D97" s="247" t="str">
        <f>IF(OR(C97=XXX!$C$45,C97=XXX!$C$78,C97=XXX!$C$117),"N",IF(C97&gt;($C$43+1),"-",IF(C97=$C$43+1,"P","x")))</f>
        <v>-</v>
      </c>
      <c r="E97" s="247"/>
      <c r="F97" s="248"/>
      <c r="G97" s="249">
        <f>IF(D97="x",VLOOKUP(VLOOKUP(C97,XXX!$C$44:$E$130,3,0),XXX!$D$37:$E$41,2,0),"")</f>
      </c>
      <c r="H97" s="250">
        <f>IF(D97="-","",IF(C97=$C$43+1,"",VLOOKUP(C97,XXX!$C$44:$F$130,4,0)&amp;VLOOKUP(C97,XXX!$C$44:$J$130,8,0)))</f>
      </c>
      <c r="I97" s="250">
        <f>IF(D97="x",IF(VLOOKUP(C97,XXX!$C$44:$I$130,7,0)=0,"",VLOOKUP(C97,XXX!$C$44:$I$130,7,0)),"")</f>
      </c>
      <c r="J97" s="251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</row>
    <row r="98" spans="1:27" s="246" customFormat="1" ht="12">
      <c r="A98" s="402"/>
      <c r="B98" s="93"/>
      <c r="C98" s="247">
        <f t="shared" si="0"/>
        <v>54</v>
      </c>
      <c r="D98" s="247" t="str">
        <f>IF(OR(C98=XXX!$C$45,C98=XXX!$C$78,C98=XXX!$C$117),"N",IF(C98&gt;($C$43+1),"-",IF(C98=$C$43+1,"P","x")))</f>
        <v>-</v>
      </c>
      <c r="E98" s="247"/>
      <c r="F98" s="248"/>
      <c r="G98" s="249">
        <f>IF(D98="x",VLOOKUP(VLOOKUP(C98,XXX!$C$44:$E$130,3,0),XXX!$D$37:$E$41,2,0),"")</f>
      </c>
      <c r="H98" s="250">
        <f>IF(D98="-","",IF(C98=$C$43+1,"",VLOOKUP(C98,XXX!$C$44:$F$130,4,0)&amp;VLOOKUP(C98,XXX!$C$44:$J$130,8,0)))</f>
      </c>
      <c r="I98" s="250">
        <f>IF(D98="x",IF(VLOOKUP(C98,XXX!$C$44:$I$130,7,0)=0,"",VLOOKUP(C98,XXX!$C$44:$I$130,7,0)),"")</f>
      </c>
      <c r="J98" s="251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</row>
    <row r="99" spans="1:27" s="246" customFormat="1" ht="12">
      <c r="A99" s="402"/>
      <c r="B99" s="93"/>
      <c r="C99" s="247">
        <f t="shared" si="0"/>
        <v>55</v>
      </c>
      <c r="D99" s="247" t="str">
        <f>IF(OR(C99=XXX!$C$45,C99=XXX!$C$78,C99=XXX!$C$117),"N",IF(C99&gt;($C$43+1),"-",IF(C99=$C$43+1,"P","x")))</f>
        <v>-</v>
      </c>
      <c r="E99" s="247"/>
      <c r="F99" s="248"/>
      <c r="G99" s="249">
        <f>IF(D99="x",VLOOKUP(VLOOKUP(C99,XXX!$C$44:$E$130,3,0),XXX!$D$37:$E$41,2,0),"")</f>
      </c>
      <c r="H99" s="250">
        <f>IF(D99="-","",IF(C99=$C$43+1,"",VLOOKUP(C99,XXX!$C$44:$F$130,4,0)&amp;VLOOKUP(C99,XXX!$C$44:$J$130,8,0)))</f>
      </c>
      <c r="I99" s="250">
        <f>IF(D99="x",IF(VLOOKUP(C99,XXX!$C$44:$I$130,7,0)=0,"",VLOOKUP(C99,XXX!$C$44:$I$130,7,0)),"")</f>
      </c>
      <c r="J99" s="251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</row>
    <row r="100" spans="1:27" s="246" customFormat="1" ht="12">
      <c r="A100" s="402"/>
      <c r="B100" s="93"/>
      <c r="C100" s="247">
        <f t="shared" si="0"/>
        <v>56</v>
      </c>
      <c r="D100" s="247" t="str">
        <f>IF(OR(C100=XXX!$C$45,C100=XXX!$C$78,C100=XXX!$C$117),"N",IF(C100&gt;($C$43+1),"-",IF(C100=$C$43+1,"P","x")))</f>
        <v>-</v>
      </c>
      <c r="E100" s="247"/>
      <c r="F100" s="248"/>
      <c r="G100" s="249">
        <f>IF(D100="x",VLOOKUP(VLOOKUP(C100,XXX!$C$44:$E$130,3,0),XXX!$D$37:$E$41,2,0),"")</f>
      </c>
      <c r="H100" s="250">
        <f>IF(D100="-","",IF(C100=$C$43+1,"",VLOOKUP(C100,XXX!$C$44:$F$130,4,0)&amp;VLOOKUP(C100,XXX!$C$44:$J$130,8,0)))</f>
      </c>
      <c r="I100" s="250">
        <f>IF(D100="x",IF(VLOOKUP(C100,XXX!$C$44:$I$130,7,0)=0,"",VLOOKUP(C100,XXX!$C$44:$I$130,7,0)),"")</f>
      </c>
      <c r="J100" s="251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</row>
    <row r="101" spans="1:27" s="246" customFormat="1" ht="12">
      <c r="A101" s="402"/>
      <c r="B101" s="93"/>
      <c r="C101" s="247">
        <f t="shared" si="0"/>
        <v>57</v>
      </c>
      <c r="D101" s="247" t="str">
        <f>IF(OR(C101=XXX!$C$45,C101=XXX!$C$78,C101=XXX!$C$117),"N",IF(C101&gt;($C$43+1),"-",IF(C101=$C$43+1,"P","x")))</f>
        <v>-</v>
      </c>
      <c r="E101" s="247"/>
      <c r="F101" s="248"/>
      <c r="G101" s="249">
        <f>IF(D101="x",VLOOKUP(VLOOKUP(C101,XXX!$C$44:$E$130,3,0),XXX!$D$37:$E$41,2,0),"")</f>
      </c>
      <c r="H101" s="250">
        <f>IF(D101="-","",IF(C101=$C$43+1,"",VLOOKUP(C101,XXX!$C$44:$F$130,4,0)&amp;VLOOKUP(C101,XXX!$C$44:$J$130,8,0)))</f>
      </c>
      <c r="I101" s="250">
        <f>IF(D101="x",IF(VLOOKUP(C101,XXX!$C$44:$I$130,7,0)=0,"",VLOOKUP(C101,XXX!$C$44:$I$130,7,0)),"")</f>
      </c>
      <c r="J101" s="251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</row>
    <row r="102" spans="1:27" s="246" customFormat="1" ht="12">
      <c r="A102" s="402"/>
      <c r="B102" s="93"/>
      <c r="C102" s="247">
        <f t="shared" si="0"/>
        <v>58</v>
      </c>
      <c r="D102" s="247" t="str">
        <f>IF(OR(C102=XXX!$C$45,C102=XXX!$C$78,C102=XXX!$C$117),"N",IF(C102&gt;($C$43+1),"-",IF(C102=$C$43+1,"P","x")))</f>
        <v>-</v>
      </c>
      <c r="E102" s="247"/>
      <c r="F102" s="248"/>
      <c r="G102" s="249">
        <f>IF(D102="x",VLOOKUP(VLOOKUP(C102,XXX!$C$44:$E$130,3,0),XXX!$D$37:$E$41,2,0),"")</f>
      </c>
      <c r="H102" s="250">
        <f>IF(D102="-","",IF(C102=$C$43+1,"",VLOOKUP(C102,XXX!$C$44:$F$130,4,0)&amp;VLOOKUP(C102,XXX!$C$44:$J$130,8,0)))</f>
      </c>
      <c r="I102" s="250">
        <f>IF(D102="x",IF(VLOOKUP(C102,XXX!$C$44:$I$130,7,0)=0,"",VLOOKUP(C102,XXX!$C$44:$I$130,7,0)),"")</f>
      </c>
      <c r="J102" s="251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</row>
    <row r="103" spans="1:27" s="246" customFormat="1" ht="12">
      <c r="A103" s="402"/>
      <c r="B103" s="93"/>
      <c r="C103" s="247">
        <f t="shared" si="0"/>
        <v>59</v>
      </c>
      <c r="D103" s="247" t="str">
        <f>IF(OR(C103=XXX!$C$45,C103=XXX!$C$78,C103=XXX!$C$117),"N",IF(C103&gt;($C$43+1),"-",IF(C103=$C$43+1,"P","x")))</f>
        <v>-</v>
      </c>
      <c r="E103" s="247"/>
      <c r="F103" s="248"/>
      <c r="G103" s="249">
        <f>IF(D103="x",VLOOKUP(VLOOKUP(C103,XXX!$C$44:$E$130,3,0),XXX!$D$37:$E$41,2,0),"")</f>
      </c>
      <c r="H103" s="250">
        <f>IF(D103="-","",IF(C103=$C$43+1,"",VLOOKUP(C103,XXX!$C$44:$F$130,4,0)&amp;VLOOKUP(C103,XXX!$C$44:$J$130,8,0)))</f>
      </c>
      <c r="I103" s="250">
        <f>IF(D103="x",IF(VLOOKUP(C103,XXX!$C$44:$I$130,7,0)=0,"",VLOOKUP(C103,XXX!$C$44:$I$130,7,0)),"")</f>
      </c>
      <c r="J103" s="251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</row>
    <row r="104" spans="1:27" s="246" customFormat="1" ht="12">
      <c r="A104" s="402"/>
      <c r="B104" s="93"/>
      <c r="C104" s="247">
        <f t="shared" si="0"/>
        <v>60</v>
      </c>
      <c r="D104" s="247" t="str">
        <f>IF(OR(C104=XXX!$C$45,C104=XXX!$C$78,C104=XXX!$C$117),"N",IF(C104&gt;($C$43+1),"-",IF(C104=$C$43+1,"P","x")))</f>
        <v>-</v>
      </c>
      <c r="E104" s="247"/>
      <c r="F104" s="248"/>
      <c r="G104" s="249">
        <f>IF(D104="x",VLOOKUP(VLOOKUP(C104,XXX!$C$44:$E$130,3,0),XXX!$D$37:$E$41,2,0),"")</f>
      </c>
      <c r="H104" s="250">
        <f>IF(D104="-","",IF(C104=$C$43+1,"",VLOOKUP(C104,XXX!$C$44:$F$130,4,0)&amp;VLOOKUP(C104,XXX!$C$44:$J$130,8,0)))</f>
      </c>
      <c r="I104" s="250">
        <f>IF(D104="x",IF(VLOOKUP(C104,XXX!$C$44:$I$130,7,0)=0,"",VLOOKUP(C104,XXX!$C$44:$I$130,7,0)),"")</f>
      </c>
      <c r="J104" s="251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  <c r="Z104" s="402"/>
      <c r="AA104" s="402"/>
    </row>
    <row r="105" spans="1:27" s="246" customFormat="1" ht="12">
      <c r="A105" s="402"/>
      <c r="B105" s="93"/>
      <c r="C105" s="247">
        <f t="shared" si="0"/>
        <v>61</v>
      </c>
      <c r="D105" s="247" t="str">
        <f>IF(OR(C105=XXX!$C$45,C105=XXX!$C$78,C105=XXX!$C$117),"N",IF(C105&gt;($C$43+1),"-",IF(C105=$C$43+1,"P","x")))</f>
        <v>-</v>
      </c>
      <c r="E105" s="247"/>
      <c r="F105" s="248"/>
      <c r="G105" s="249">
        <f>IF(D105="x",VLOOKUP(VLOOKUP(C105,XXX!$C$44:$E$130,3,0),XXX!$D$37:$E$41,2,0),"")</f>
      </c>
      <c r="H105" s="250">
        <f>IF(D105="-","",IF(C105=$C$43+1,"",VLOOKUP(C105,XXX!$C$44:$F$130,4,0)&amp;VLOOKUP(C105,XXX!$C$44:$J$130,8,0)))</f>
      </c>
      <c r="I105" s="250">
        <f>IF(D105="x",IF(VLOOKUP(C105,XXX!$C$44:$I$130,7,0)=0,"",VLOOKUP(C105,XXX!$C$44:$I$130,7,0)),"")</f>
      </c>
      <c r="J105" s="251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</row>
    <row r="106" spans="1:27" s="246" customFormat="1" ht="12">
      <c r="A106" s="402"/>
      <c r="B106" s="93"/>
      <c r="C106" s="247">
        <f t="shared" si="0"/>
        <v>62</v>
      </c>
      <c r="D106" s="247" t="str">
        <f>IF(OR(C106=XXX!$C$45,C106=XXX!$C$78,C106=XXX!$C$117),"N",IF(C106&gt;($C$43+1),"-",IF(C106=$C$43+1,"P","x")))</f>
        <v>-</v>
      </c>
      <c r="E106" s="247"/>
      <c r="F106" s="248"/>
      <c r="G106" s="249">
        <f>IF(D106="x",VLOOKUP(VLOOKUP(C106,XXX!$C$44:$E$130,3,0),XXX!$D$37:$E$41,2,0),"")</f>
      </c>
      <c r="H106" s="250">
        <f>IF(D106="-","",IF(C106=$C$43+1,"",VLOOKUP(C106,XXX!$C$44:$F$130,4,0)&amp;VLOOKUP(C106,XXX!$C$44:$J$130,8,0)))</f>
      </c>
      <c r="I106" s="250">
        <f>IF(D106="x",IF(VLOOKUP(C106,XXX!$C$44:$I$130,7,0)=0,"",VLOOKUP(C106,XXX!$C$44:$I$130,7,0)),"")</f>
      </c>
      <c r="J106" s="251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</row>
    <row r="107" spans="1:27" s="246" customFormat="1" ht="12">
      <c r="A107" s="402"/>
      <c r="B107" s="93"/>
      <c r="C107" s="247">
        <f t="shared" si="0"/>
        <v>63</v>
      </c>
      <c r="D107" s="247" t="str">
        <f>IF(OR(C107=XXX!$C$45,C107=XXX!$C$78,C107=XXX!$C$117),"N",IF(C107&gt;($C$43+1),"-",IF(C107=$C$43+1,"P","x")))</f>
        <v>-</v>
      </c>
      <c r="E107" s="247"/>
      <c r="F107" s="248"/>
      <c r="G107" s="249">
        <f>IF(D107="x",VLOOKUP(VLOOKUP(C107,XXX!$C$44:$E$130,3,0),XXX!$D$37:$E$41,2,0),"")</f>
      </c>
      <c r="H107" s="250">
        <f>IF(D107="-","",IF(C107=$C$43+1,"",VLOOKUP(C107,XXX!$C$44:$F$130,4,0)&amp;VLOOKUP(C107,XXX!$C$44:$J$130,8,0)))</f>
      </c>
      <c r="I107" s="250">
        <f>IF(D107="x",IF(VLOOKUP(C107,XXX!$C$44:$I$130,7,0)=0,"",VLOOKUP(C107,XXX!$C$44:$I$130,7,0)),"")</f>
      </c>
      <c r="J107" s="251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</row>
    <row r="108" spans="1:27" s="246" customFormat="1" ht="12">
      <c r="A108" s="402"/>
      <c r="B108" s="93"/>
      <c r="C108" s="247">
        <f t="shared" si="0"/>
        <v>64</v>
      </c>
      <c r="D108" s="247" t="str">
        <f>IF(OR(C108=XXX!$C$45,C108=XXX!$C$78,C108=XXX!$C$117),"N",IF(C108&gt;($C$43+1),"-",IF(C108=$C$43+1,"P","x")))</f>
        <v>-</v>
      </c>
      <c r="E108" s="247"/>
      <c r="F108" s="248"/>
      <c r="G108" s="249">
        <f>IF(D108="x",VLOOKUP(VLOOKUP(C108,XXX!$C$44:$E$130,3,0),XXX!$D$37:$E$41,2,0),"")</f>
      </c>
      <c r="H108" s="250">
        <f>IF(D108="-","",IF(C108=$C$43+1,"",VLOOKUP(C108,XXX!$C$44:$F$130,4,0)&amp;VLOOKUP(C108,XXX!$C$44:$J$130,8,0)))</f>
      </c>
      <c r="I108" s="250">
        <f>IF(D108="x",IF(VLOOKUP(C108,XXX!$C$44:$I$130,7,0)=0,"",VLOOKUP(C108,XXX!$C$44:$I$130,7,0)),"")</f>
      </c>
      <c r="J108" s="251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</row>
    <row r="109" spans="1:27" s="246" customFormat="1" ht="12">
      <c r="A109" s="402"/>
      <c r="B109" s="93"/>
      <c r="C109" s="247">
        <f t="shared" si="0"/>
        <v>65</v>
      </c>
      <c r="D109" s="247" t="str">
        <f>IF(OR(C109=XXX!$C$45,C109=XXX!$C$78,C109=XXX!$C$117),"N",IF(C109&gt;($C$43+1),"-",IF(C109=$C$43+1,"P","x")))</f>
        <v>-</v>
      </c>
      <c r="E109" s="247"/>
      <c r="F109" s="248"/>
      <c r="G109" s="249">
        <f>IF(D109="x",VLOOKUP(VLOOKUP(C109,XXX!$C$44:$E$130,3,0),XXX!$D$37:$E$41,2,0),"")</f>
      </c>
      <c r="H109" s="250">
        <f>IF(D109="-","",IF(C109=$C$43+1,"",VLOOKUP(C109,XXX!$C$44:$F$130,4,0)&amp;VLOOKUP(C109,XXX!$C$44:$J$130,8,0)))</f>
      </c>
      <c r="I109" s="250">
        <f>IF(D109="x",IF(VLOOKUP(C109,XXX!$C$44:$I$130,7,0)=0,"",VLOOKUP(C109,XXX!$C$44:$I$130,7,0)),"")</f>
      </c>
      <c r="J109" s="251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  <c r="AA109" s="402"/>
    </row>
    <row r="110" spans="1:27" s="246" customFormat="1" ht="12">
      <c r="A110" s="402"/>
      <c r="B110" s="93"/>
      <c r="C110" s="247">
        <f t="shared" si="0"/>
        <v>66</v>
      </c>
      <c r="D110" s="247" t="str">
        <f>IF(OR(C110=XXX!$C$45,C110=XXX!$C$78,C110=XXX!$C$117),"N",IF(C110&gt;($C$43+1),"-",IF(C110=$C$43+1,"P","x")))</f>
        <v>-</v>
      </c>
      <c r="E110" s="247"/>
      <c r="F110" s="248"/>
      <c r="G110" s="249">
        <f>IF(D110="x",VLOOKUP(VLOOKUP(C110,XXX!$C$44:$E$130,3,0),XXX!$D$37:$E$41,2,0),"")</f>
      </c>
      <c r="H110" s="250">
        <f>IF(D110="-","",IF(C110=$C$43+1,"",VLOOKUP(C110,XXX!$C$44:$F$130,4,0)&amp;VLOOKUP(C110,XXX!$C$44:$J$130,8,0)))</f>
      </c>
      <c r="I110" s="250">
        <f>IF(D110="x",IF(VLOOKUP(C110,XXX!$C$44:$I$130,7,0)=0,"",VLOOKUP(C110,XXX!$C$44:$I$130,7,0)),"")</f>
      </c>
      <c r="J110" s="251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</row>
    <row r="111" spans="1:27" s="246" customFormat="1" ht="12">
      <c r="A111" s="402"/>
      <c r="B111" s="93"/>
      <c r="C111" s="247">
        <f aca="true" t="shared" si="1" ref="C111:C144">C110+1</f>
        <v>67</v>
      </c>
      <c r="D111" s="247" t="str">
        <f>IF(OR(C111=XXX!$C$45,C111=XXX!$C$78,C111=XXX!$C$117),"N",IF(C111&gt;($C$43+1),"-",IF(C111=$C$43+1,"P","x")))</f>
        <v>-</v>
      </c>
      <c r="E111" s="247"/>
      <c r="F111" s="248"/>
      <c r="G111" s="249">
        <f>IF(D111="x",VLOOKUP(VLOOKUP(C111,XXX!$C$44:$E$130,3,0),XXX!$D$37:$E$41,2,0),"")</f>
      </c>
      <c r="H111" s="250">
        <f>IF(D111="-","",IF(C111=$C$43+1,"",VLOOKUP(C111,XXX!$C$44:$F$130,4,0)&amp;VLOOKUP(C111,XXX!$C$44:$J$130,8,0)))</f>
      </c>
      <c r="I111" s="250">
        <f>IF(D111="x",IF(VLOOKUP(C111,XXX!$C$44:$I$130,7,0)=0,"",VLOOKUP(C111,XXX!$C$44:$I$130,7,0)),"")</f>
      </c>
      <c r="J111" s="251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  <c r="Y111" s="402"/>
      <c r="Z111" s="402"/>
      <c r="AA111" s="402"/>
    </row>
    <row r="112" spans="1:27" s="246" customFormat="1" ht="12">
      <c r="A112" s="402"/>
      <c r="B112" s="93"/>
      <c r="C112" s="247">
        <f t="shared" si="1"/>
        <v>68</v>
      </c>
      <c r="D112" s="247" t="str">
        <f>IF(OR(C112=XXX!$C$45,C112=XXX!$C$78,C112=XXX!$C$117),"N",IF(C112&gt;($C$43+1),"-",IF(C112=$C$43+1,"P","x")))</f>
        <v>-</v>
      </c>
      <c r="E112" s="247"/>
      <c r="F112" s="248"/>
      <c r="G112" s="249">
        <f>IF(D112="x",VLOOKUP(VLOOKUP(C112,XXX!$C$44:$E$130,3,0),XXX!$D$37:$E$41,2,0),"")</f>
      </c>
      <c r="H112" s="250">
        <f>IF(D112="-","",IF(C112=$C$43+1,"",VLOOKUP(C112,XXX!$C$44:$F$130,4,0)&amp;VLOOKUP(C112,XXX!$C$44:$J$130,8,0)))</f>
      </c>
      <c r="I112" s="250">
        <f>IF(D112="x",IF(VLOOKUP(C112,XXX!$C$44:$I$130,7,0)=0,"",VLOOKUP(C112,XXX!$C$44:$I$130,7,0)),"")</f>
      </c>
      <c r="J112" s="251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</row>
    <row r="113" spans="1:27" s="246" customFormat="1" ht="12">
      <c r="A113" s="402"/>
      <c r="B113" s="93"/>
      <c r="C113" s="247">
        <f t="shared" si="1"/>
        <v>69</v>
      </c>
      <c r="D113" s="247" t="str">
        <f>IF(OR(C113=XXX!$C$45,C113=XXX!$C$78,C113=XXX!$C$117),"N",IF(C113&gt;($C$43+1),"-",IF(C113=$C$43+1,"P","x")))</f>
        <v>-</v>
      </c>
      <c r="E113" s="247"/>
      <c r="F113" s="248"/>
      <c r="G113" s="249">
        <f>IF(D113="x",VLOOKUP(VLOOKUP(C113,XXX!$C$44:$E$130,3,0),XXX!$D$37:$E$41,2,0),"")</f>
      </c>
      <c r="H113" s="250">
        <f>IF(D113="-","",IF(C113=$C$43+1,"",VLOOKUP(C113,XXX!$C$44:$F$130,4,0)&amp;VLOOKUP(C113,XXX!$C$44:$J$130,8,0)))</f>
      </c>
      <c r="I113" s="250">
        <f>IF(D113="x",IF(VLOOKUP(C113,XXX!$C$44:$I$130,7,0)=0,"",VLOOKUP(C113,XXX!$C$44:$I$130,7,0)),"")</f>
      </c>
      <c r="J113" s="251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</row>
    <row r="114" spans="1:27" s="246" customFormat="1" ht="12">
      <c r="A114" s="402"/>
      <c r="B114" s="93"/>
      <c r="C114" s="247">
        <f t="shared" si="1"/>
        <v>70</v>
      </c>
      <c r="D114" s="247" t="str">
        <f>IF(OR(C114=XXX!$C$45,C114=XXX!$C$78,C114=XXX!$C$117),"N",IF(C114&gt;($C$43+1),"-",IF(C114=$C$43+1,"P","x")))</f>
        <v>-</v>
      </c>
      <c r="E114" s="247"/>
      <c r="F114" s="248"/>
      <c r="G114" s="249">
        <f>IF(D114="x",VLOOKUP(VLOOKUP(C114,XXX!$C$44:$E$130,3,0),XXX!$D$37:$E$41,2,0),"")</f>
      </c>
      <c r="H114" s="250">
        <f>IF(D114="-","",IF(C114=$C$43+1,"",VLOOKUP(C114,XXX!$C$44:$F$130,4,0)&amp;VLOOKUP(C114,XXX!$C$44:$J$130,8,0)))</f>
      </c>
      <c r="I114" s="250">
        <f>IF(D114="x",IF(VLOOKUP(C114,XXX!$C$44:$I$130,7,0)=0,"",VLOOKUP(C114,XXX!$C$44:$I$130,7,0)),"")</f>
      </c>
      <c r="J114" s="251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</row>
    <row r="115" spans="1:27" s="246" customFormat="1" ht="12">
      <c r="A115" s="402"/>
      <c r="B115" s="93"/>
      <c r="C115" s="247">
        <f t="shared" si="1"/>
        <v>71</v>
      </c>
      <c r="D115" s="247" t="str">
        <f>IF(OR(C115=XXX!$C$45,C115=XXX!$C$78,C115=XXX!$C$117),"N",IF(C115&gt;($C$43+1),"-",IF(C115=$C$43+1,"P","x")))</f>
        <v>-</v>
      </c>
      <c r="E115" s="247"/>
      <c r="F115" s="248"/>
      <c r="G115" s="249">
        <f>IF(D115="x",VLOOKUP(VLOOKUP(C115,XXX!$C$44:$E$130,3,0),XXX!$D$37:$E$41,2,0),"")</f>
      </c>
      <c r="H115" s="250">
        <f>IF(D115="-","",IF(C115=$C$43+1,"",VLOOKUP(C115,XXX!$C$44:$F$130,4,0)&amp;VLOOKUP(C115,XXX!$C$44:$J$130,8,0)))</f>
      </c>
      <c r="I115" s="250">
        <f>IF(D115="x",IF(VLOOKUP(C115,XXX!$C$44:$I$130,7,0)=0,"",VLOOKUP(C115,XXX!$C$44:$I$130,7,0)),"")</f>
      </c>
      <c r="J115" s="251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</row>
    <row r="116" spans="1:27" s="246" customFormat="1" ht="12">
      <c r="A116" s="402"/>
      <c r="B116" s="93"/>
      <c r="C116" s="247">
        <f t="shared" si="1"/>
        <v>72</v>
      </c>
      <c r="D116" s="247" t="str">
        <f>IF(OR(C116=XXX!$C$45,C116=XXX!$C$78,C116=XXX!$C$117),"N",IF(C116&gt;($C$43+1),"-",IF(C116=$C$43+1,"P","x")))</f>
        <v>-</v>
      </c>
      <c r="E116" s="247"/>
      <c r="F116" s="248"/>
      <c r="G116" s="249">
        <f>IF(D116="x",VLOOKUP(VLOOKUP(C116,XXX!$C$44:$E$130,3,0),XXX!$D$37:$E$41,2,0),"")</f>
      </c>
      <c r="H116" s="250">
        <f>IF(D116="-","",IF(C116=$C$43+1,"",VLOOKUP(C116,XXX!$C$44:$F$130,4,0)&amp;VLOOKUP(C116,XXX!$C$44:$J$130,8,0)))</f>
      </c>
      <c r="I116" s="250">
        <f>IF(D116="x",IF(VLOOKUP(C116,XXX!$C$44:$I$130,7,0)=0,"",VLOOKUP(C116,XXX!$C$44:$I$130,7,0)),"")</f>
      </c>
      <c r="J116" s="251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</row>
    <row r="117" spans="1:27" s="246" customFormat="1" ht="12">
      <c r="A117" s="402"/>
      <c r="B117" s="93"/>
      <c r="C117" s="247">
        <f t="shared" si="1"/>
        <v>73</v>
      </c>
      <c r="D117" s="247" t="str">
        <f>IF(OR(C117=XXX!$C$45,C117=XXX!$C$78,C117=XXX!$C$117),"N",IF(C117&gt;($C$43+1),"-",IF(C117=$C$43+1,"P","x")))</f>
        <v>-</v>
      </c>
      <c r="E117" s="247"/>
      <c r="F117" s="248"/>
      <c r="G117" s="249">
        <f>IF(D117="x",VLOOKUP(VLOOKUP(C117,XXX!$C$44:$E$130,3,0),XXX!$D$37:$E$41,2,0),"")</f>
      </c>
      <c r="H117" s="250">
        <f>IF(D117="-","",IF(C117=$C$43+1,"",VLOOKUP(C117,XXX!$C$44:$F$130,4,0)&amp;VLOOKUP(C117,XXX!$C$44:$J$130,8,0)))</f>
      </c>
      <c r="I117" s="250">
        <f>IF(D117="x",IF(VLOOKUP(C117,XXX!$C$44:$I$130,7,0)=0,"",VLOOKUP(C117,XXX!$C$44:$I$130,7,0)),"")</f>
      </c>
      <c r="J117" s="251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</row>
    <row r="118" spans="1:27" s="246" customFormat="1" ht="12">
      <c r="A118" s="402"/>
      <c r="B118" s="93"/>
      <c r="C118" s="247">
        <f t="shared" si="1"/>
        <v>74</v>
      </c>
      <c r="D118" s="247" t="str">
        <f>IF(OR(C118=XXX!$C$45,C118=XXX!$C$78,C118=XXX!$C$117),"N",IF(C118&gt;($C$43+1),"-",IF(C118=$C$43+1,"P","x")))</f>
        <v>-</v>
      </c>
      <c r="E118" s="247"/>
      <c r="F118" s="248"/>
      <c r="G118" s="249">
        <f>IF(D118="x",VLOOKUP(VLOOKUP(C118,XXX!$C$44:$E$130,3,0),XXX!$D$37:$E$41,2,0),"")</f>
      </c>
      <c r="H118" s="250">
        <f>IF(D118="-","",IF(C118=$C$43+1,"",VLOOKUP(C118,XXX!$C$44:$F$130,4,0)&amp;VLOOKUP(C118,XXX!$C$44:$J$130,8,0)))</f>
      </c>
      <c r="I118" s="250">
        <f>IF(D118="x",IF(VLOOKUP(C118,XXX!$C$44:$I$130,7,0)=0,"",VLOOKUP(C118,XXX!$C$44:$I$130,7,0)),"")</f>
      </c>
      <c r="J118" s="251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</row>
    <row r="119" spans="1:27" s="246" customFormat="1" ht="12">
      <c r="A119" s="402"/>
      <c r="B119" s="93"/>
      <c r="C119" s="247">
        <f t="shared" si="1"/>
        <v>75</v>
      </c>
      <c r="D119" s="247" t="str">
        <f>IF(OR(C119=XXX!$C$45,C119=XXX!$C$78,C119=XXX!$C$117),"N",IF(C119&gt;($C$43+1),"-",IF(C119=$C$43+1,"P","x")))</f>
        <v>-</v>
      </c>
      <c r="E119" s="247"/>
      <c r="F119" s="248"/>
      <c r="G119" s="249">
        <f>IF(D119="x",VLOOKUP(VLOOKUP(C119,XXX!$C$44:$E$130,3,0),XXX!$D$37:$E$41,2,0),"")</f>
      </c>
      <c r="H119" s="250">
        <f>IF(D119="-","",IF(C119=$C$43+1,"",VLOOKUP(C119,XXX!$C$44:$F$130,4,0)&amp;VLOOKUP(C119,XXX!$C$44:$J$130,8,0)))</f>
      </c>
      <c r="I119" s="250">
        <f>IF(D119="x",IF(VLOOKUP(C119,XXX!$C$44:$I$130,7,0)=0,"",VLOOKUP(C119,XXX!$C$44:$I$130,7,0)),"")</f>
      </c>
      <c r="J119" s="251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</row>
    <row r="120" spans="1:27" s="246" customFormat="1" ht="12">
      <c r="A120" s="402"/>
      <c r="B120" s="93"/>
      <c r="C120" s="247">
        <f t="shared" si="1"/>
        <v>76</v>
      </c>
      <c r="D120" s="247" t="str">
        <f>IF(OR(C120=XXX!$C$45,C120=XXX!$C$78,C120=XXX!$C$117),"N",IF(C120&gt;($C$43+1),"-",IF(C120=$C$43+1,"P","x")))</f>
        <v>-</v>
      </c>
      <c r="E120" s="247"/>
      <c r="F120" s="248"/>
      <c r="G120" s="249">
        <f>IF(D120="x",VLOOKUP(VLOOKUP(C120,XXX!$C$44:$E$130,3,0),XXX!$D$37:$E$41,2,0),"")</f>
      </c>
      <c r="H120" s="250">
        <f>IF(D120="-","",IF(C120=$C$43+1,"",VLOOKUP(C120,XXX!$C$44:$F$130,4,0)&amp;VLOOKUP(C120,XXX!$C$44:$J$130,8,0)))</f>
      </c>
      <c r="I120" s="250">
        <f>IF(D120="x",IF(VLOOKUP(C120,XXX!$C$44:$I$130,7,0)=0,"",VLOOKUP(C120,XXX!$C$44:$I$130,7,0)),"")</f>
      </c>
      <c r="J120" s="251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</row>
    <row r="121" spans="1:27" s="246" customFormat="1" ht="12">
      <c r="A121" s="402"/>
      <c r="B121" s="93"/>
      <c r="C121" s="247">
        <f t="shared" si="1"/>
        <v>77</v>
      </c>
      <c r="D121" s="247" t="str">
        <f>IF(OR(C121=XXX!$C$45,C121=XXX!$C$78,C121=XXX!$C$117),"N",IF(C121&gt;($C$43+1),"-",IF(C121=$C$43+1,"P","x")))</f>
        <v>-</v>
      </c>
      <c r="E121" s="247"/>
      <c r="F121" s="248"/>
      <c r="G121" s="249">
        <f>IF(D121="x",VLOOKUP(VLOOKUP(C121,XXX!$C$44:$E$130,3,0),XXX!$D$37:$E$41,2,0),"")</f>
      </c>
      <c r="H121" s="250">
        <f>IF(D121="-","",IF(C121=$C$43+1,"",VLOOKUP(C121,XXX!$C$44:$F$130,4,0)&amp;VLOOKUP(C121,XXX!$C$44:$J$130,8,0)))</f>
      </c>
      <c r="I121" s="250">
        <f>IF(D121="x",IF(VLOOKUP(C121,XXX!$C$44:$I$130,7,0)=0,"",VLOOKUP(C121,XXX!$C$44:$I$130,7,0)),"")</f>
      </c>
      <c r="J121" s="251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</row>
    <row r="122" spans="1:27" s="246" customFormat="1" ht="12">
      <c r="A122" s="402"/>
      <c r="B122" s="93"/>
      <c r="C122" s="247">
        <f t="shared" si="1"/>
        <v>78</v>
      </c>
      <c r="D122" s="247" t="str">
        <f>IF(OR(C122=XXX!$C$45,C122=XXX!$C$78,C122=XXX!$C$117),"N",IF(C122&gt;($C$43+1),"-",IF(C122=$C$43+1,"P","x")))</f>
        <v>-</v>
      </c>
      <c r="E122" s="247"/>
      <c r="F122" s="248"/>
      <c r="G122" s="249">
        <f>IF(D122="x",VLOOKUP(VLOOKUP(C122,XXX!$C$44:$E$130,3,0),XXX!$D$37:$E$41,2,0),"")</f>
      </c>
      <c r="H122" s="250">
        <f>IF(D122="-","",IF(C122=$C$43+1,"",VLOOKUP(C122,XXX!$C$44:$F$130,4,0)&amp;VLOOKUP(C122,XXX!$C$44:$J$130,8,0)))</f>
      </c>
      <c r="I122" s="250">
        <f>IF(D122="x",IF(VLOOKUP(C122,XXX!$C$44:$I$130,7,0)=0,"",VLOOKUP(C122,XXX!$C$44:$I$130,7,0)),"")</f>
      </c>
      <c r="J122" s="251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</row>
    <row r="123" spans="1:27" s="246" customFormat="1" ht="12">
      <c r="A123" s="402"/>
      <c r="B123" s="93"/>
      <c r="C123" s="247">
        <f t="shared" si="1"/>
        <v>79</v>
      </c>
      <c r="D123" s="247" t="str">
        <f>IF(OR(C123=XXX!$C$45,C123=XXX!$C$78,C123=XXX!$C$117),"N",IF(C123&gt;($C$43+1),"-",IF(C123=$C$43+1,"P","x")))</f>
        <v>-</v>
      </c>
      <c r="E123" s="247"/>
      <c r="F123" s="248"/>
      <c r="G123" s="249">
        <f>IF(D123="x",VLOOKUP(VLOOKUP(C123,XXX!$C$44:$E$130,3,0),XXX!$D$37:$E$41,2,0),"")</f>
      </c>
      <c r="H123" s="250">
        <f>IF(D123="-","",IF(C123=$C$43+1,"",VLOOKUP(C123,XXX!$C$44:$F$130,4,0)&amp;VLOOKUP(C123,XXX!$C$44:$J$130,8,0)))</f>
      </c>
      <c r="I123" s="250">
        <f>IF(D123="x",IF(VLOOKUP(C123,XXX!$C$44:$I$130,7,0)=0,"",VLOOKUP(C123,XXX!$C$44:$I$130,7,0)),"")</f>
      </c>
      <c r="J123" s="251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</row>
    <row r="124" spans="1:27" s="246" customFormat="1" ht="12">
      <c r="A124" s="402"/>
      <c r="B124" s="93"/>
      <c r="C124" s="247">
        <f t="shared" si="1"/>
        <v>80</v>
      </c>
      <c r="D124" s="247" t="str">
        <f>IF(OR(C124=XXX!$C$45,C124=XXX!$C$78,C124=XXX!$C$117),"N",IF(C124&gt;($C$43+1),"-",IF(C124=$C$43+1,"P","x")))</f>
        <v>-</v>
      </c>
      <c r="E124" s="247"/>
      <c r="F124" s="248"/>
      <c r="G124" s="249">
        <f>IF(D124="x",VLOOKUP(VLOOKUP(C124,XXX!$C$44:$E$130,3,0),XXX!$D$37:$E$41,2,0),"")</f>
      </c>
      <c r="H124" s="250">
        <f>IF(D124="-","",IF(C124=$C$43+1,"",VLOOKUP(C124,XXX!$C$44:$F$130,4,0)&amp;VLOOKUP(C124,XXX!$C$44:$J$130,8,0)))</f>
      </c>
      <c r="I124" s="250">
        <f>IF(D124="x",IF(VLOOKUP(C124,XXX!$C$44:$I$130,7,0)=0,"",VLOOKUP(C124,XXX!$C$44:$I$130,7,0)),"")</f>
      </c>
      <c r="J124" s="251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</row>
    <row r="125" spans="1:27" s="246" customFormat="1" ht="12">
      <c r="A125" s="402"/>
      <c r="B125" s="93"/>
      <c r="C125" s="247">
        <f t="shared" si="1"/>
        <v>81</v>
      </c>
      <c r="D125" s="247" t="str">
        <f>IF(OR(C125=XXX!$C$45,C125=XXX!$C$78,C125=XXX!$C$117),"N",IF(C125&gt;($C$43+1),"-",IF(C125=$C$43+1,"P","x")))</f>
        <v>-</v>
      </c>
      <c r="E125" s="247"/>
      <c r="F125" s="248"/>
      <c r="G125" s="249">
        <f>IF(D125="x",VLOOKUP(VLOOKUP(C125,XXX!$C$44:$E$130,3,0),XXX!$D$37:$E$41,2,0),"")</f>
      </c>
      <c r="H125" s="250">
        <f>IF(D125="-","",IF(C125=$C$43+1,"",VLOOKUP(C125,XXX!$C$44:$F$130,4,0)&amp;VLOOKUP(C125,XXX!$C$44:$J$130,8,0)))</f>
      </c>
      <c r="I125" s="250">
        <f>IF(D125="x",IF(VLOOKUP(C125,XXX!$C$44:$I$130,7,0)=0,"",VLOOKUP(C125,XXX!$C$44:$I$130,7,0)),"")</f>
      </c>
      <c r="J125" s="251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</row>
    <row r="126" spans="1:27" s="246" customFormat="1" ht="12">
      <c r="A126" s="402"/>
      <c r="B126" s="93"/>
      <c r="C126" s="247">
        <f t="shared" si="1"/>
        <v>82</v>
      </c>
      <c r="D126" s="247" t="str">
        <f>IF(OR(C126=XXX!$C$45,C126=XXX!$C$78,C126=XXX!$C$117),"N",IF(C126&gt;($C$43+1),"-",IF(C126=$C$43+1,"P","x")))</f>
        <v>-</v>
      </c>
      <c r="E126" s="247"/>
      <c r="F126" s="248"/>
      <c r="G126" s="249">
        <f>IF(D126="x",VLOOKUP(VLOOKUP(C126,XXX!$C$44:$E$130,3,0),XXX!$D$37:$E$41,2,0),"")</f>
      </c>
      <c r="H126" s="250">
        <f>IF(D126="-","",IF(C126=$C$43+1,"",VLOOKUP(C126,XXX!$C$44:$F$130,4,0)&amp;VLOOKUP(C126,XXX!$C$44:$J$130,8,0)))</f>
      </c>
      <c r="I126" s="250">
        <f>IF(D126="x",IF(VLOOKUP(C126,XXX!$C$44:$I$130,7,0)=0,"",VLOOKUP(C126,XXX!$C$44:$I$130,7,0)),"")</f>
      </c>
      <c r="J126" s="251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</row>
    <row r="127" spans="1:27" s="246" customFormat="1" ht="12">
      <c r="A127" s="402"/>
      <c r="B127" s="93"/>
      <c r="C127" s="247">
        <f t="shared" si="1"/>
        <v>83</v>
      </c>
      <c r="D127" s="247" t="str">
        <f>IF(OR(C127=XXX!$C$45,C127=XXX!$C$78,C127=XXX!$C$117),"N",IF(C127&gt;($C$43+1),"-",IF(C127=$C$43+1,"P","x")))</f>
        <v>-</v>
      </c>
      <c r="E127" s="247"/>
      <c r="F127" s="248"/>
      <c r="G127" s="249">
        <f>IF(D127="x",VLOOKUP(VLOOKUP(C127,XXX!$C$44:$E$130,3,0),XXX!$D$37:$E$41,2,0),"")</f>
      </c>
      <c r="H127" s="250">
        <f>IF(D127="-","",IF(C127=$C$43+1,"",VLOOKUP(C127,XXX!$C$44:$F$130,4,0)&amp;VLOOKUP(C127,XXX!$C$44:$J$130,8,0)))</f>
      </c>
      <c r="I127" s="250">
        <f>IF(D127="x",IF(VLOOKUP(C127,XXX!$C$44:$I$130,7,0)=0,"",VLOOKUP(C127,XXX!$C$44:$I$130,7,0)),"")</f>
      </c>
      <c r="J127" s="251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</row>
    <row r="128" spans="1:27" s="246" customFormat="1" ht="12">
      <c r="A128" s="402"/>
      <c r="B128" s="93"/>
      <c r="C128" s="247">
        <f t="shared" si="1"/>
        <v>84</v>
      </c>
      <c r="D128" s="247" t="str">
        <f>IF(OR(C128=XXX!$C$45,C128=XXX!$C$78,C128=XXX!$C$117),"N",IF(C128&gt;($C$43+1),"-",IF(C128=$C$43+1,"P","x")))</f>
        <v>-</v>
      </c>
      <c r="E128" s="247"/>
      <c r="F128" s="248"/>
      <c r="G128" s="249">
        <f>IF(D128="x",VLOOKUP(VLOOKUP(C128,XXX!$C$44:$E$130,3,0),XXX!$D$37:$E$41,2,0),"")</f>
      </c>
      <c r="H128" s="250">
        <f>IF(D128="-","",IF(C128=$C$43+1,"",VLOOKUP(C128,XXX!$C$44:$F$130,4,0)&amp;VLOOKUP(C128,XXX!$C$44:$J$130,8,0)))</f>
      </c>
      <c r="I128" s="250">
        <f>IF(D128="x",IF(VLOOKUP(C128,XXX!$C$44:$I$130,7,0)=0,"",VLOOKUP(C128,XXX!$C$44:$I$130,7,0)),"")</f>
      </c>
      <c r="J128" s="251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</row>
    <row r="129" spans="1:27" s="246" customFormat="1" ht="12">
      <c r="A129" s="402"/>
      <c r="B129" s="93"/>
      <c r="C129" s="247">
        <f t="shared" si="1"/>
        <v>85</v>
      </c>
      <c r="D129" s="247" t="str">
        <f>IF(OR(C129=XXX!$C$45,C129=XXX!$C$78,C129=XXX!$C$117),"N",IF(C129&gt;($C$43+1),"-",IF(C129=$C$43+1,"P","x")))</f>
        <v>-</v>
      </c>
      <c r="E129" s="247"/>
      <c r="F129" s="248"/>
      <c r="G129" s="249">
        <f>IF(D129="x",VLOOKUP(VLOOKUP(C129,XXX!$C$44:$E$130,3,0),XXX!$D$37:$E$41,2,0),"")</f>
      </c>
      <c r="H129" s="250">
        <f>IF(D129="-","",IF(C129=$C$43+1,"",VLOOKUP(C129,XXX!$C$44:$F$130,4,0)&amp;VLOOKUP(C129,XXX!$C$44:$J$130,8,0)))</f>
      </c>
      <c r="I129" s="250">
        <f>IF(D129="x",IF(VLOOKUP(C129,XXX!$C$44:$I$130,7,0)=0,"",VLOOKUP(C129,XXX!$C$44:$I$130,7,0)),"")</f>
      </c>
      <c r="J129" s="251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</row>
    <row r="130" spans="1:27" s="246" customFormat="1" ht="12">
      <c r="A130" s="402"/>
      <c r="B130" s="93"/>
      <c r="C130" s="247">
        <f t="shared" si="1"/>
        <v>86</v>
      </c>
      <c r="D130" s="247" t="str">
        <f>IF(OR(C130=XXX!$C$45,C130=XXX!$C$78,C130=XXX!$C$117),"N",IF(C130&gt;($C$43+1),"-",IF(C130=$C$43+1,"P","x")))</f>
        <v>-</v>
      </c>
      <c r="E130" s="247"/>
      <c r="F130" s="248"/>
      <c r="G130" s="249">
        <f>IF(D130="x",VLOOKUP(VLOOKUP(C130,XXX!$C$44:$E$130,3,0),XXX!$D$37:$E$41,2,0),"")</f>
      </c>
      <c r="H130" s="250">
        <f>IF(D130="-","",IF(C130=$C$43+1,"",VLOOKUP(C130,XXX!$C$44:$F$130,4,0)&amp;VLOOKUP(C130,XXX!$C$44:$J$130,8,0)))</f>
      </c>
      <c r="I130" s="250">
        <f>IF(D130="x",IF(VLOOKUP(C130,XXX!$C$44:$I$130,7,0)=0,"",VLOOKUP(C130,XXX!$C$44:$I$130,7,0)),"")</f>
      </c>
      <c r="J130" s="251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</row>
    <row r="131" spans="1:27" s="246" customFormat="1" ht="12">
      <c r="A131" s="402"/>
      <c r="B131" s="93"/>
      <c r="C131" s="247">
        <f t="shared" si="1"/>
        <v>87</v>
      </c>
      <c r="D131" s="247" t="str">
        <f>IF(OR(C131=XXX!$C$45,C131=XXX!$C$78,C131=XXX!$C$117),"N",IF(C131&gt;($C$43+1),"-",IF(C131=$C$43+1,"P","x")))</f>
        <v>-</v>
      </c>
      <c r="E131" s="247"/>
      <c r="F131" s="248"/>
      <c r="G131" s="249">
        <f>IF(D131="x",VLOOKUP(VLOOKUP(C131,XXX!$C$44:$E$130,3,0),XXX!$D$37:$E$41,2,0),"")</f>
      </c>
      <c r="H131" s="250">
        <f>IF(D131="-","",IF(C131=$C$43+1,"",VLOOKUP(C131,XXX!$C$44:$F$130,4,0)&amp;VLOOKUP(C131,XXX!$C$44:$J$130,8,0)))</f>
      </c>
      <c r="I131" s="250">
        <f>IF(D131="x",IF(VLOOKUP(C131,XXX!$C$44:$I$130,7,0)=0,"",VLOOKUP(C131,XXX!$C$44:$I$130,7,0)),"")</f>
      </c>
      <c r="J131" s="251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</row>
    <row r="132" spans="1:27" s="246" customFormat="1" ht="12">
      <c r="A132" s="402"/>
      <c r="B132" s="93"/>
      <c r="C132" s="247">
        <f t="shared" si="1"/>
        <v>88</v>
      </c>
      <c r="D132" s="247" t="str">
        <f>IF(OR(C132=XXX!$C$45,C132=XXX!$C$78,C132=XXX!$C$117),"N",IF(C132&gt;($C$43+1),"-",IF(C132=$C$43+1,"P","x")))</f>
        <v>-</v>
      </c>
      <c r="E132" s="247"/>
      <c r="F132" s="248"/>
      <c r="G132" s="249">
        <f>IF(D132="x",VLOOKUP(VLOOKUP(C132,XXX!$C$44:$E$130,3,0),XXX!$D$37:$E$41,2,0),"")</f>
      </c>
      <c r="H132" s="250">
        <f>IF(D132="-","",IF(C132=$C$43+1,"",VLOOKUP(C132,XXX!$C$44:$F$130,4,0)&amp;VLOOKUP(C132,XXX!$C$44:$J$130,8,0)))</f>
      </c>
      <c r="I132" s="250">
        <f>IF(D132="x",IF(VLOOKUP(C132,XXX!$C$44:$I$130,7,0)=0,"",VLOOKUP(C132,XXX!$C$44:$I$130,7,0)),"")</f>
      </c>
      <c r="J132" s="251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</row>
    <row r="133" spans="1:27" s="246" customFormat="1" ht="12">
      <c r="A133" s="402"/>
      <c r="B133" s="93"/>
      <c r="C133" s="247">
        <f t="shared" si="1"/>
        <v>89</v>
      </c>
      <c r="D133" s="247" t="str">
        <f>IF(OR(C133=XXX!$C$45,C133=XXX!$C$78,C133=XXX!$C$117),"N",IF(C133&gt;($C$43+1),"-",IF(C133=$C$43+1,"P","x")))</f>
        <v>-</v>
      </c>
      <c r="E133" s="247"/>
      <c r="F133" s="248"/>
      <c r="G133" s="249">
        <f>IF(D133="x",VLOOKUP(VLOOKUP(C133,XXX!$C$44:$E$130,3,0),XXX!$D$37:$E$41,2,0),"")</f>
      </c>
      <c r="H133" s="250">
        <f>IF(D133="-","",IF(C133=$C$43+1,"",VLOOKUP(C133,XXX!$C$44:$F$130,4,0)&amp;VLOOKUP(C133,XXX!$C$44:$J$130,8,0)))</f>
      </c>
      <c r="I133" s="250">
        <f>IF(D133="x",IF(VLOOKUP(C133,XXX!$C$44:$I$130,7,0)=0,"",VLOOKUP(C133,XXX!$C$44:$I$130,7,0)),"")</f>
      </c>
      <c r="J133" s="251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402"/>
      <c r="W133" s="402"/>
      <c r="X133" s="402"/>
      <c r="Y133" s="402"/>
      <c r="Z133" s="402"/>
      <c r="AA133" s="402"/>
    </row>
    <row r="134" spans="1:27" s="246" customFormat="1" ht="12">
      <c r="A134" s="402"/>
      <c r="B134" s="93"/>
      <c r="C134" s="247">
        <f t="shared" si="1"/>
        <v>90</v>
      </c>
      <c r="D134" s="247" t="str">
        <f>IF(OR(C134=XXX!$C$45,C134=XXX!$C$78,C134=XXX!$C$117),"N",IF(C134&gt;($C$43+1),"-",IF(C134=$C$43+1,"P","x")))</f>
        <v>-</v>
      </c>
      <c r="E134" s="247"/>
      <c r="F134" s="248"/>
      <c r="G134" s="249">
        <f>IF(D134="x",VLOOKUP(VLOOKUP(C134,XXX!$C$44:$E$130,3,0),XXX!$D$37:$E$41,2,0),"")</f>
      </c>
      <c r="H134" s="250">
        <f>IF(D134="-","",IF(C134=$C$43+1,"",VLOOKUP(C134,XXX!$C$44:$F$130,4,0)&amp;VLOOKUP(C134,XXX!$C$44:$J$130,8,0)))</f>
      </c>
      <c r="I134" s="250">
        <f>IF(D134="x",IF(VLOOKUP(C134,XXX!$C$44:$I$130,7,0)=0,"",VLOOKUP(C134,XXX!$C$44:$I$130,7,0)),"")</f>
      </c>
      <c r="J134" s="251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</row>
    <row r="135" spans="1:27" s="246" customFormat="1" ht="12">
      <c r="A135" s="402"/>
      <c r="B135" s="93"/>
      <c r="C135" s="247">
        <f t="shared" si="1"/>
        <v>91</v>
      </c>
      <c r="D135" s="247" t="str">
        <f>IF(OR(C135=XXX!$C$45,C135=XXX!$C$78,C135=XXX!$C$117),"N",IF(C135&gt;($C$43+1),"-",IF(C135=$C$43+1,"P","x")))</f>
        <v>-</v>
      </c>
      <c r="E135" s="247"/>
      <c r="F135" s="248"/>
      <c r="G135" s="249">
        <f>IF(D135="x",VLOOKUP(VLOOKUP(C135,XXX!$C$44:$E$130,3,0),XXX!$D$37:$E$41,2,0),"")</f>
      </c>
      <c r="H135" s="250">
        <f>IF(D135="-","",IF(C135=$C$43+1,"",VLOOKUP(C135,XXX!$C$44:$F$130,4,0)&amp;VLOOKUP(C135,XXX!$C$44:$J$130,8,0)))</f>
      </c>
      <c r="I135" s="250">
        <f>IF(D135="x",IF(VLOOKUP(C135,XXX!$C$44:$I$130,7,0)=0,"",VLOOKUP(C135,XXX!$C$44:$I$130,7,0)),"")</f>
      </c>
      <c r="J135" s="251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</row>
    <row r="136" spans="1:27" s="246" customFormat="1" ht="12">
      <c r="A136" s="402"/>
      <c r="B136" s="93"/>
      <c r="C136" s="247">
        <f t="shared" si="1"/>
        <v>92</v>
      </c>
      <c r="D136" s="247" t="str">
        <f>IF(OR(C136=XXX!$C$45,C136=XXX!$C$78,C136=XXX!$C$117),"N",IF(C136&gt;($C$43+1),"-",IF(C136=$C$43+1,"P","x")))</f>
        <v>-</v>
      </c>
      <c r="E136" s="247"/>
      <c r="F136" s="248"/>
      <c r="G136" s="249">
        <f>IF(D136="x",VLOOKUP(VLOOKUP(C136,XXX!$C$44:$E$130,3,0),XXX!$D$37:$E$41,2,0),"")</f>
      </c>
      <c r="H136" s="250">
        <f>IF(D136="-","",IF(C136=$C$43+1,"",VLOOKUP(C136,XXX!$C$44:$F$130,4,0)&amp;VLOOKUP(C136,XXX!$C$44:$J$130,8,0)))</f>
      </c>
      <c r="I136" s="250">
        <f>IF(D136="x",IF(VLOOKUP(C136,XXX!$C$44:$I$130,7,0)=0,"",VLOOKUP(C136,XXX!$C$44:$I$130,7,0)),"")</f>
      </c>
      <c r="J136" s="251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</row>
    <row r="137" spans="1:27" s="246" customFormat="1" ht="12">
      <c r="A137" s="402"/>
      <c r="B137" s="93"/>
      <c r="C137" s="247">
        <f t="shared" si="1"/>
        <v>93</v>
      </c>
      <c r="D137" s="247" t="str">
        <f>IF(OR(C137=XXX!$C$45,C137=XXX!$C$78,C137=XXX!$C$117),"N",IF(C137&gt;($C$43+1),"-",IF(C137=$C$43+1,"P","x")))</f>
        <v>-</v>
      </c>
      <c r="E137" s="247"/>
      <c r="F137" s="248"/>
      <c r="G137" s="249">
        <f>IF(D137="x",VLOOKUP(VLOOKUP(C137,XXX!$C$44:$E$130,3,0),XXX!$D$37:$E$41,2,0),"")</f>
      </c>
      <c r="H137" s="250">
        <f>IF(D137="-","",IF(C137=$C$43+1,"",VLOOKUP(C137,XXX!$C$44:$F$130,4,0)&amp;VLOOKUP(C137,XXX!$C$44:$J$130,8,0)))</f>
      </c>
      <c r="I137" s="250">
        <f>IF(D137="x",IF(VLOOKUP(C137,XXX!$C$44:$I$130,7,0)=0,"",VLOOKUP(C137,XXX!$C$44:$I$130,7,0)),"")</f>
      </c>
      <c r="J137" s="251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</row>
    <row r="138" spans="1:27" s="246" customFormat="1" ht="12">
      <c r="A138" s="402"/>
      <c r="B138" s="93"/>
      <c r="C138" s="247">
        <f t="shared" si="1"/>
        <v>94</v>
      </c>
      <c r="D138" s="247" t="str">
        <f>IF(OR(C138=XXX!$C$45,C138=XXX!$C$78,C138=XXX!$C$117),"N",IF(C138&gt;($C$43+1),"-",IF(C138=$C$43+1,"P","x")))</f>
        <v>-</v>
      </c>
      <c r="E138" s="247"/>
      <c r="F138" s="248"/>
      <c r="G138" s="249">
        <f>IF(D138="x",VLOOKUP(VLOOKUP(C138,XXX!$C$44:$E$130,3,0),XXX!$D$37:$E$41,2,0),"")</f>
      </c>
      <c r="H138" s="250">
        <f>IF(D138="-","",IF(C138=$C$43+1,"",VLOOKUP(C138,XXX!$C$44:$F$130,4,0)&amp;VLOOKUP(C138,XXX!$C$44:$J$130,8,0)))</f>
      </c>
      <c r="I138" s="250">
        <f>IF(D138="x",IF(VLOOKUP(C138,XXX!$C$44:$I$130,7,0)=0,"",VLOOKUP(C138,XXX!$C$44:$I$130,7,0)),"")</f>
      </c>
      <c r="J138" s="251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</row>
    <row r="139" spans="1:27" s="246" customFormat="1" ht="12">
      <c r="A139" s="402"/>
      <c r="B139" s="93"/>
      <c r="C139" s="247">
        <f t="shared" si="1"/>
        <v>95</v>
      </c>
      <c r="D139" s="247" t="str">
        <f>IF(OR(C139=XXX!$C$45,C139=XXX!$C$78,C139=XXX!$C$117),"N",IF(C139&gt;($C$43+1),"-",IF(C139=$C$43+1,"P","x")))</f>
        <v>-</v>
      </c>
      <c r="E139" s="247"/>
      <c r="F139" s="248"/>
      <c r="G139" s="249">
        <f>IF(D139="x",VLOOKUP(VLOOKUP(C139,XXX!$C$44:$E$130,3,0),XXX!$D$37:$E$41,2,0),"")</f>
      </c>
      <c r="H139" s="250">
        <f>IF(D139="-","",IF(C139=$C$43+1,"",VLOOKUP(C139,XXX!$C$44:$F$130,4,0)&amp;VLOOKUP(C139,XXX!$C$44:$J$130,8,0)))</f>
      </c>
      <c r="I139" s="250">
        <f>IF(D139="x",IF(VLOOKUP(C139,XXX!$C$44:$I$130,7,0)=0,"",VLOOKUP(C139,XXX!$C$44:$I$130,7,0)),"")</f>
      </c>
      <c r="J139" s="251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</row>
    <row r="140" spans="1:27" s="246" customFormat="1" ht="12">
      <c r="A140" s="402"/>
      <c r="B140" s="93"/>
      <c r="C140" s="247">
        <f t="shared" si="1"/>
        <v>96</v>
      </c>
      <c r="D140" s="247" t="str">
        <f>IF(OR(C140=XXX!$C$45,C140=XXX!$C$78,C140=XXX!$C$117),"N",IF(C140&gt;($C$43+1),"-",IF(C140=$C$43+1,"P","x")))</f>
        <v>-</v>
      </c>
      <c r="E140" s="247"/>
      <c r="F140" s="248"/>
      <c r="G140" s="249">
        <f>IF(D140="x",VLOOKUP(VLOOKUP(C140,XXX!$C$44:$E$130,3,0),XXX!$D$37:$E$41,2,0),"")</f>
      </c>
      <c r="H140" s="250">
        <f>IF(D140="-","",IF(C140=$C$43+1,"",VLOOKUP(C140,XXX!$C$44:$F$130,4,0)&amp;VLOOKUP(C140,XXX!$C$44:$J$130,8,0)))</f>
      </c>
      <c r="I140" s="250">
        <f>IF(D140="x",IF(VLOOKUP(C140,XXX!$C$44:$I$130,7,0)=0,"",VLOOKUP(C140,XXX!$C$44:$I$130,7,0)),"")</f>
      </c>
      <c r="J140" s="251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</row>
    <row r="141" spans="1:27" s="246" customFormat="1" ht="12">
      <c r="A141" s="402"/>
      <c r="B141" s="93"/>
      <c r="C141" s="247">
        <f t="shared" si="1"/>
        <v>97</v>
      </c>
      <c r="D141" s="247" t="str">
        <f>IF(OR(C141=XXX!$C$45,C141=XXX!$C$78,C141=XXX!$C$117),"N",IF(C141&gt;($C$43+1),"-",IF(C141=$C$43+1,"P","x")))</f>
        <v>-</v>
      </c>
      <c r="E141" s="247"/>
      <c r="F141" s="248"/>
      <c r="G141" s="249">
        <f>IF(D141="x",VLOOKUP(VLOOKUP(C141,XXX!$C$44:$E$130,3,0),XXX!$D$37:$E$41,2,0),"")</f>
      </c>
      <c r="H141" s="250">
        <f>IF(D141="-","",IF(C141=$C$43+1,"",VLOOKUP(C141,XXX!$C$44:$F$130,4,0)&amp;VLOOKUP(C141,XXX!$C$44:$J$130,8,0)))</f>
      </c>
      <c r="I141" s="250">
        <f>IF(D141="x",IF(VLOOKUP(C141,XXX!$C$44:$I$130,7,0)=0,"",VLOOKUP(C141,XXX!$C$44:$I$130,7,0)),"")</f>
      </c>
      <c r="J141" s="251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</row>
    <row r="142" spans="1:27" s="246" customFormat="1" ht="12">
      <c r="A142" s="402"/>
      <c r="B142" s="93"/>
      <c r="C142" s="247">
        <f t="shared" si="1"/>
        <v>98</v>
      </c>
      <c r="D142" s="247" t="str">
        <f>IF(OR(C142=XXX!$C$45,C142=XXX!$C$78,C142=XXX!$C$117),"N",IF(C142&gt;($C$43+1),"-",IF(C142=$C$43+1,"P","x")))</f>
        <v>-</v>
      </c>
      <c r="E142" s="247"/>
      <c r="F142" s="248"/>
      <c r="G142" s="249">
        <f>IF(D142="x",VLOOKUP(VLOOKUP(C142,XXX!$C$44:$E$130,3,0),XXX!$D$37:$E$41,2,0),"")</f>
      </c>
      <c r="H142" s="250">
        <f>IF(D142="-","",IF(C142=$C$43+1,"",VLOOKUP(C142,XXX!$C$44:$F$130,4,0)&amp;VLOOKUP(C142,XXX!$C$44:$J$130,8,0)))</f>
      </c>
      <c r="I142" s="250">
        <f>IF(D142="x",IF(VLOOKUP(C142,XXX!$C$44:$I$130,7,0)=0,"",VLOOKUP(C142,XXX!$C$44:$I$130,7,0)),"")</f>
      </c>
      <c r="J142" s="251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  <c r="W142" s="402"/>
      <c r="X142" s="402"/>
      <c r="Y142" s="402"/>
      <c r="Z142" s="402"/>
      <c r="AA142" s="402"/>
    </row>
    <row r="143" spans="1:27" s="246" customFormat="1" ht="12">
      <c r="A143" s="402"/>
      <c r="B143" s="93"/>
      <c r="C143" s="247">
        <f t="shared" si="1"/>
        <v>99</v>
      </c>
      <c r="D143" s="247" t="str">
        <f>IF(OR(C143=XXX!$C$45,C143=XXX!$C$78,C143=XXX!$C$117),"N",IF(C143&gt;($C$43+1),"-",IF(C143=$C$43+1,"P","x")))</f>
        <v>-</v>
      </c>
      <c r="E143" s="247"/>
      <c r="F143" s="248"/>
      <c r="G143" s="249">
        <f>IF(D143="x",VLOOKUP(VLOOKUP(C143,XXX!$C$44:$E$130,3,0),XXX!$D$37:$E$41,2,0),"")</f>
      </c>
      <c r="H143" s="250">
        <f>IF(D143="-","",IF(C143=$C$43+1,"",VLOOKUP(C143,XXX!$C$44:$F$130,4,0)&amp;VLOOKUP(C143,XXX!$C$44:$J$130,8,0)))</f>
      </c>
      <c r="I143" s="250">
        <f>IF(D143="x",IF(VLOOKUP(C143,XXX!$C$44:$I$130,7,0)=0,"",VLOOKUP(C143,XXX!$C$44:$I$130,7,0)),"")</f>
      </c>
      <c r="J143" s="251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</row>
    <row r="144" spans="1:27" s="246" customFormat="1" ht="12">
      <c r="A144" s="402"/>
      <c r="B144" s="252"/>
      <c r="C144" s="253">
        <f t="shared" si="1"/>
        <v>100</v>
      </c>
      <c r="D144" s="253" t="str">
        <f>IF(OR(C144=XXX!$C$45,C144=XXX!$C$78,C144=XXX!$C$117),"N",IF(C144&gt;($C$43+1),"-",IF(C144=$C$43+1,"P","x")))</f>
        <v>-</v>
      </c>
      <c r="E144" s="253"/>
      <c r="F144" s="254"/>
      <c r="G144" s="255">
        <f>IF(D144="x",VLOOKUP(VLOOKUP(C144,XXX!$C$44:$E$130,3,0),XXX!$D$37:$E$41,2,0),"")</f>
      </c>
      <c r="H144" s="250">
        <f>IF(D144="-","",IF(C144=$C$43+1,"",VLOOKUP(C144,XXX!$C$44:$F$130,4,0)&amp;VLOOKUP(C144,XXX!$C$44:$J$130,8,0)))</f>
      </c>
      <c r="I144" s="256">
        <f>IF(D144="x",IF(VLOOKUP(C144,XXX!$C$44:$I$130,7,0)=0,"",VLOOKUP(C144,XXX!$C$44:$I$130,7,0)),"")</f>
      </c>
      <c r="J144" s="257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  <c r="Z144" s="402"/>
      <c r="AA144" s="402"/>
    </row>
    <row r="145" spans="3:6" s="399" customFormat="1" ht="12">
      <c r="C145" s="405"/>
      <c r="D145" s="405"/>
      <c r="E145" s="405"/>
      <c r="F145" s="406"/>
    </row>
    <row r="146" spans="3:6" s="399" customFormat="1" ht="12">
      <c r="C146" s="405"/>
      <c r="D146" s="405"/>
      <c r="E146" s="405"/>
      <c r="F146" s="406"/>
    </row>
    <row r="147" spans="3:6" s="399" customFormat="1" ht="12">
      <c r="C147" s="405"/>
      <c r="D147" s="405"/>
      <c r="E147" s="405"/>
      <c r="F147" s="406"/>
    </row>
    <row r="148" spans="3:6" s="399" customFormat="1" ht="12">
      <c r="C148" s="405"/>
      <c r="D148" s="405"/>
      <c r="E148" s="405"/>
      <c r="F148" s="406"/>
    </row>
    <row r="149" spans="3:6" s="399" customFormat="1" ht="12">
      <c r="C149" s="405"/>
      <c r="D149" s="405"/>
      <c r="E149" s="405"/>
      <c r="F149" s="406"/>
    </row>
    <row r="150" spans="3:6" s="399" customFormat="1" ht="12">
      <c r="C150" s="405"/>
      <c r="D150" s="405"/>
      <c r="E150" s="405"/>
      <c r="F150" s="406"/>
    </row>
    <row r="151" spans="3:6" s="399" customFormat="1" ht="12">
      <c r="C151" s="405"/>
      <c r="D151" s="405"/>
      <c r="E151" s="405"/>
      <c r="F151" s="406"/>
    </row>
    <row r="152" spans="3:6" s="399" customFormat="1" ht="12">
      <c r="C152" s="405"/>
      <c r="D152" s="405"/>
      <c r="E152" s="405"/>
      <c r="F152" s="406"/>
    </row>
    <row r="153" spans="3:6" s="399" customFormat="1" ht="12">
      <c r="C153" s="405"/>
      <c r="D153" s="405"/>
      <c r="E153" s="405"/>
      <c r="F153" s="406"/>
    </row>
    <row r="154" spans="3:6" s="399" customFormat="1" ht="12">
      <c r="C154" s="405"/>
      <c r="D154" s="405"/>
      <c r="E154" s="405"/>
      <c r="F154" s="406"/>
    </row>
    <row r="155" spans="3:6" s="399" customFormat="1" ht="12">
      <c r="C155" s="405"/>
      <c r="D155" s="405"/>
      <c r="E155" s="405"/>
      <c r="F155" s="406"/>
    </row>
    <row r="156" spans="3:6" s="399" customFormat="1" ht="12">
      <c r="C156" s="405"/>
      <c r="D156" s="405"/>
      <c r="E156" s="405"/>
      <c r="F156" s="406"/>
    </row>
    <row r="157" spans="3:6" s="399" customFormat="1" ht="12">
      <c r="C157" s="405"/>
      <c r="D157" s="405"/>
      <c r="E157" s="405"/>
      <c r="F157" s="406"/>
    </row>
    <row r="158" spans="3:6" s="399" customFormat="1" ht="12">
      <c r="C158" s="405"/>
      <c r="D158" s="405"/>
      <c r="E158" s="405"/>
      <c r="F158" s="406"/>
    </row>
    <row r="159" spans="3:6" s="399" customFormat="1" ht="12">
      <c r="C159" s="405"/>
      <c r="D159" s="405"/>
      <c r="E159" s="405"/>
      <c r="F159" s="406"/>
    </row>
    <row r="160" spans="3:6" s="399" customFormat="1" ht="12">
      <c r="C160" s="405"/>
      <c r="D160" s="405"/>
      <c r="E160" s="405"/>
      <c r="F160" s="406"/>
    </row>
    <row r="161" spans="3:6" s="399" customFormat="1" ht="12">
      <c r="C161" s="405"/>
      <c r="D161" s="405"/>
      <c r="E161" s="405"/>
      <c r="F161" s="406"/>
    </row>
    <row r="162" spans="3:6" s="399" customFormat="1" ht="12">
      <c r="C162" s="405"/>
      <c r="D162" s="405"/>
      <c r="E162" s="405"/>
      <c r="F162" s="406"/>
    </row>
    <row r="163" spans="3:6" s="399" customFormat="1" ht="12">
      <c r="C163" s="405"/>
      <c r="D163" s="405"/>
      <c r="E163" s="405"/>
      <c r="F163" s="406"/>
    </row>
    <row r="164" spans="3:6" s="399" customFormat="1" ht="12">
      <c r="C164" s="405"/>
      <c r="D164" s="405"/>
      <c r="E164" s="405"/>
      <c r="F164" s="406"/>
    </row>
    <row r="165" spans="3:6" s="399" customFormat="1" ht="12">
      <c r="C165" s="405"/>
      <c r="D165" s="405"/>
      <c r="E165" s="405"/>
      <c r="F165" s="406"/>
    </row>
    <row r="166" spans="3:6" s="399" customFormat="1" ht="12">
      <c r="C166" s="405"/>
      <c r="D166" s="405"/>
      <c r="E166" s="405"/>
      <c r="F166" s="406"/>
    </row>
    <row r="167" spans="3:6" s="399" customFormat="1" ht="12">
      <c r="C167" s="405"/>
      <c r="D167" s="405"/>
      <c r="E167" s="405"/>
      <c r="F167" s="406"/>
    </row>
    <row r="168" spans="3:6" s="399" customFormat="1" ht="12">
      <c r="C168" s="405"/>
      <c r="D168" s="405"/>
      <c r="E168" s="405"/>
      <c r="F168" s="406"/>
    </row>
    <row r="169" spans="3:6" s="399" customFormat="1" ht="12">
      <c r="C169" s="405"/>
      <c r="D169" s="405"/>
      <c r="E169" s="405"/>
      <c r="F169" s="406"/>
    </row>
    <row r="170" spans="3:6" s="399" customFormat="1" ht="12">
      <c r="C170" s="405"/>
      <c r="D170" s="405"/>
      <c r="E170" s="405"/>
      <c r="F170" s="406"/>
    </row>
    <row r="171" spans="3:6" s="399" customFormat="1" ht="12">
      <c r="C171" s="405"/>
      <c r="D171" s="405"/>
      <c r="E171" s="405"/>
      <c r="F171" s="406"/>
    </row>
    <row r="172" spans="3:6" s="399" customFormat="1" ht="12">
      <c r="C172" s="405"/>
      <c r="D172" s="405"/>
      <c r="E172" s="405"/>
      <c r="F172" s="406"/>
    </row>
    <row r="173" spans="3:6" s="399" customFormat="1" ht="12">
      <c r="C173" s="405"/>
      <c r="D173" s="405"/>
      <c r="E173" s="405"/>
      <c r="F173" s="406"/>
    </row>
    <row r="174" spans="3:6" s="399" customFormat="1" ht="12">
      <c r="C174" s="405"/>
      <c r="D174" s="405"/>
      <c r="E174" s="405"/>
      <c r="F174" s="406"/>
    </row>
    <row r="175" spans="3:6" s="399" customFormat="1" ht="12">
      <c r="C175" s="405"/>
      <c r="D175" s="405"/>
      <c r="E175" s="405"/>
      <c r="F175" s="406"/>
    </row>
    <row r="176" spans="3:6" s="399" customFormat="1" ht="12">
      <c r="C176" s="405"/>
      <c r="D176" s="405"/>
      <c r="E176" s="405"/>
      <c r="F176" s="406"/>
    </row>
    <row r="177" spans="3:6" s="399" customFormat="1" ht="12">
      <c r="C177" s="405"/>
      <c r="D177" s="405"/>
      <c r="E177" s="405"/>
      <c r="F177" s="406"/>
    </row>
    <row r="178" spans="3:6" s="399" customFormat="1" ht="12">
      <c r="C178" s="405"/>
      <c r="D178" s="405"/>
      <c r="E178" s="405"/>
      <c r="F178" s="406"/>
    </row>
    <row r="179" spans="3:6" s="399" customFormat="1" ht="12">
      <c r="C179" s="405"/>
      <c r="D179" s="405"/>
      <c r="E179" s="405"/>
      <c r="F179" s="406"/>
    </row>
    <row r="180" spans="3:6" s="399" customFormat="1" ht="12">
      <c r="C180" s="405"/>
      <c r="D180" s="405"/>
      <c r="E180" s="405"/>
      <c r="F180" s="406"/>
    </row>
    <row r="181" spans="3:6" s="399" customFormat="1" ht="12">
      <c r="C181" s="405"/>
      <c r="D181" s="405"/>
      <c r="E181" s="405"/>
      <c r="F181" s="406"/>
    </row>
    <row r="182" spans="3:6" s="399" customFormat="1" ht="12">
      <c r="C182" s="405"/>
      <c r="D182" s="405"/>
      <c r="E182" s="405"/>
      <c r="F182" s="406"/>
    </row>
    <row r="183" spans="3:6" s="399" customFormat="1" ht="12">
      <c r="C183" s="405"/>
      <c r="D183" s="405"/>
      <c r="E183" s="405"/>
      <c r="F183" s="406"/>
    </row>
    <row r="184" spans="3:6" s="399" customFormat="1" ht="12">
      <c r="C184" s="405"/>
      <c r="D184" s="405"/>
      <c r="E184" s="405"/>
      <c r="F184" s="406"/>
    </row>
    <row r="185" spans="3:6" s="399" customFormat="1" ht="12">
      <c r="C185" s="405"/>
      <c r="D185" s="405"/>
      <c r="E185" s="405"/>
      <c r="F185" s="406"/>
    </row>
    <row r="186" spans="3:6" s="399" customFormat="1" ht="12">
      <c r="C186" s="405"/>
      <c r="D186" s="405"/>
      <c r="E186" s="405"/>
      <c r="F186" s="406"/>
    </row>
    <row r="187" spans="3:6" s="399" customFormat="1" ht="12">
      <c r="C187" s="405"/>
      <c r="D187" s="405"/>
      <c r="E187" s="405"/>
      <c r="F187" s="406"/>
    </row>
    <row r="188" spans="3:6" s="399" customFormat="1" ht="12">
      <c r="C188" s="405"/>
      <c r="D188" s="405"/>
      <c r="E188" s="405"/>
      <c r="F188" s="406"/>
    </row>
    <row r="189" spans="3:6" s="399" customFormat="1" ht="12">
      <c r="C189" s="405"/>
      <c r="D189" s="405"/>
      <c r="E189" s="405"/>
      <c r="F189" s="406"/>
    </row>
    <row r="190" spans="3:6" s="399" customFormat="1" ht="12">
      <c r="C190" s="405"/>
      <c r="D190" s="405"/>
      <c r="E190" s="405"/>
      <c r="F190" s="406"/>
    </row>
    <row r="191" spans="3:6" s="399" customFormat="1" ht="12">
      <c r="C191" s="405"/>
      <c r="D191" s="405"/>
      <c r="E191" s="405"/>
      <c r="F191" s="406"/>
    </row>
    <row r="192" spans="3:6" s="399" customFormat="1" ht="12">
      <c r="C192" s="405"/>
      <c r="D192" s="405"/>
      <c r="E192" s="405"/>
      <c r="F192" s="406"/>
    </row>
    <row r="193" spans="3:6" s="399" customFormat="1" ht="12">
      <c r="C193" s="405"/>
      <c r="D193" s="405"/>
      <c r="E193" s="405"/>
      <c r="F193" s="406"/>
    </row>
    <row r="194" spans="3:6" s="399" customFormat="1" ht="12">
      <c r="C194" s="405"/>
      <c r="D194" s="405"/>
      <c r="E194" s="405"/>
      <c r="F194" s="406"/>
    </row>
    <row r="195" spans="3:6" s="399" customFormat="1" ht="12">
      <c r="C195" s="405"/>
      <c r="D195" s="405"/>
      <c r="E195" s="405"/>
      <c r="F195" s="406"/>
    </row>
    <row r="196" spans="3:6" s="399" customFormat="1" ht="12">
      <c r="C196" s="405"/>
      <c r="D196" s="405"/>
      <c r="E196" s="405"/>
      <c r="F196" s="406"/>
    </row>
    <row r="197" spans="3:6" s="399" customFormat="1" ht="12">
      <c r="C197" s="405"/>
      <c r="D197" s="405"/>
      <c r="E197" s="405"/>
      <c r="F197" s="406"/>
    </row>
    <row r="198" spans="3:6" s="399" customFormat="1" ht="12">
      <c r="C198" s="405"/>
      <c r="D198" s="405"/>
      <c r="E198" s="405"/>
      <c r="F198" s="406"/>
    </row>
    <row r="199" spans="3:6" s="399" customFormat="1" ht="12">
      <c r="C199" s="405"/>
      <c r="D199" s="405"/>
      <c r="E199" s="405"/>
      <c r="F199" s="406"/>
    </row>
    <row r="200" spans="3:6" s="399" customFormat="1" ht="12">
      <c r="C200" s="405"/>
      <c r="D200" s="405"/>
      <c r="E200" s="405"/>
      <c r="F200" s="406"/>
    </row>
    <row r="201" spans="3:6" s="399" customFormat="1" ht="12">
      <c r="C201" s="405"/>
      <c r="D201" s="405"/>
      <c r="E201" s="405"/>
      <c r="F201" s="406"/>
    </row>
    <row r="202" spans="3:6" s="399" customFormat="1" ht="12">
      <c r="C202" s="405"/>
      <c r="D202" s="405"/>
      <c r="E202" s="405"/>
      <c r="F202" s="406"/>
    </row>
    <row r="203" spans="3:6" s="399" customFormat="1" ht="12">
      <c r="C203" s="405"/>
      <c r="D203" s="405"/>
      <c r="E203" s="405"/>
      <c r="F203" s="406"/>
    </row>
    <row r="204" spans="3:6" s="399" customFormat="1" ht="12">
      <c r="C204" s="405"/>
      <c r="D204" s="405"/>
      <c r="E204" s="405"/>
      <c r="F204" s="406"/>
    </row>
    <row r="205" spans="3:6" s="399" customFormat="1" ht="12">
      <c r="C205" s="405"/>
      <c r="D205" s="405"/>
      <c r="E205" s="405"/>
      <c r="F205" s="406"/>
    </row>
    <row r="206" spans="3:6" s="399" customFormat="1" ht="12">
      <c r="C206" s="405"/>
      <c r="D206" s="405"/>
      <c r="E206" s="405"/>
      <c r="F206" s="406"/>
    </row>
    <row r="207" spans="3:6" s="399" customFormat="1" ht="12">
      <c r="C207" s="405"/>
      <c r="D207" s="405"/>
      <c r="E207" s="405"/>
      <c r="F207" s="406"/>
    </row>
    <row r="208" spans="3:6" s="399" customFormat="1" ht="12">
      <c r="C208" s="405"/>
      <c r="D208" s="405"/>
      <c r="E208" s="405"/>
      <c r="F208" s="406"/>
    </row>
    <row r="209" spans="3:6" s="399" customFormat="1" ht="12">
      <c r="C209" s="405"/>
      <c r="D209" s="405"/>
      <c r="E209" s="405"/>
      <c r="F209" s="406"/>
    </row>
    <row r="210" spans="3:6" s="399" customFormat="1" ht="12">
      <c r="C210" s="405"/>
      <c r="D210" s="405"/>
      <c r="E210" s="405"/>
      <c r="F210" s="406"/>
    </row>
    <row r="211" spans="3:6" s="399" customFormat="1" ht="12">
      <c r="C211" s="405"/>
      <c r="D211" s="405"/>
      <c r="E211" s="405"/>
      <c r="F211" s="406"/>
    </row>
    <row r="212" spans="3:6" s="399" customFormat="1" ht="12">
      <c r="C212" s="405"/>
      <c r="D212" s="405"/>
      <c r="E212" s="405"/>
      <c r="F212" s="406"/>
    </row>
    <row r="213" spans="3:6" s="399" customFormat="1" ht="12">
      <c r="C213" s="405"/>
      <c r="D213" s="405"/>
      <c r="E213" s="405"/>
      <c r="F213" s="406"/>
    </row>
    <row r="214" spans="3:6" s="399" customFormat="1" ht="12">
      <c r="C214" s="405"/>
      <c r="D214" s="405"/>
      <c r="E214" s="405"/>
      <c r="F214" s="406"/>
    </row>
    <row r="215" spans="3:6" s="399" customFormat="1" ht="12">
      <c r="C215" s="405"/>
      <c r="D215" s="405"/>
      <c r="E215" s="405"/>
      <c r="F215" s="406"/>
    </row>
    <row r="216" spans="3:6" s="399" customFormat="1" ht="12">
      <c r="C216" s="405"/>
      <c r="D216" s="405"/>
      <c r="E216" s="405"/>
      <c r="F216" s="406"/>
    </row>
    <row r="217" spans="3:6" s="399" customFormat="1" ht="12">
      <c r="C217" s="405"/>
      <c r="D217" s="405"/>
      <c r="E217" s="405"/>
      <c r="F217" s="406"/>
    </row>
    <row r="218" spans="3:6" s="399" customFormat="1" ht="12">
      <c r="C218" s="405"/>
      <c r="D218" s="405"/>
      <c r="E218" s="405"/>
      <c r="F218" s="406"/>
    </row>
    <row r="219" spans="3:6" s="399" customFormat="1" ht="12">
      <c r="C219" s="405"/>
      <c r="D219" s="405"/>
      <c r="E219" s="405"/>
      <c r="F219" s="406"/>
    </row>
    <row r="220" spans="3:6" s="399" customFormat="1" ht="12">
      <c r="C220" s="405"/>
      <c r="D220" s="405"/>
      <c r="E220" s="405"/>
      <c r="F220" s="406"/>
    </row>
    <row r="221" spans="3:6" s="399" customFormat="1" ht="12">
      <c r="C221" s="405"/>
      <c r="D221" s="405"/>
      <c r="E221" s="405"/>
      <c r="F221" s="406"/>
    </row>
    <row r="222" spans="3:6" s="399" customFormat="1" ht="12">
      <c r="C222" s="405"/>
      <c r="D222" s="405"/>
      <c r="E222" s="405"/>
      <c r="F222" s="406"/>
    </row>
    <row r="223" spans="3:6" s="399" customFormat="1" ht="12">
      <c r="C223" s="405"/>
      <c r="D223" s="405"/>
      <c r="E223" s="405"/>
      <c r="F223" s="406"/>
    </row>
    <row r="224" spans="3:6" s="399" customFormat="1" ht="12">
      <c r="C224" s="405"/>
      <c r="D224" s="405"/>
      <c r="E224" s="405"/>
      <c r="F224" s="406"/>
    </row>
    <row r="225" spans="3:6" s="399" customFormat="1" ht="12">
      <c r="C225" s="405"/>
      <c r="D225" s="405"/>
      <c r="E225" s="405"/>
      <c r="F225" s="406"/>
    </row>
    <row r="226" spans="3:6" s="399" customFormat="1" ht="12">
      <c r="C226" s="405"/>
      <c r="D226" s="405"/>
      <c r="E226" s="405"/>
      <c r="F226" s="406"/>
    </row>
    <row r="227" spans="3:6" s="399" customFormat="1" ht="12">
      <c r="C227" s="405"/>
      <c r="D227" s="405"/>
      <c r="E227" s="405"/>
      <c r="F227" s="406"/>
    </row>
    <row r="228" spans="3:6" s="399" customFormat="1" ht="12">
      <c r="C228" s="405"/>
      <c r="D228" s="405"/>
      <c r="E228" s="405"/>
      <c r="F228" s="406"/>
    </row>
    <row r="229" spans="3:6" s="399" customFormat="1" ht="12">
      <c r="C229" s="405"/>
      <c r="D229" s="405"/>
      <c r="E229" s="405"/>
      <c r="F229" s="406"/>
    </row>
    <row r="230" spans="3:6" s="399" customFormat="1" ht="12">
      <c r="C230" s="405"/>
      <c r="D230" s="405"/>
      <c r="E230" s="405"/>
      <c r="F230" s="406"/>
    </row>
    <row r="231" spans="3:6" s="399" customFormat="1" ht="12">
      <c r="C231" s="405"/>
      <c r="D231" s="405"/>
      <c r="E231" s="405"/>
      <c r="F231" s="406"/>
    </row>
    <row r="232" spans="3:6" s="399" customFormat="1" ht="12">
      <c r="C232" s="405"/>
      <c r="D232" s="405"/>
      <c r="E232" s="405"/>
      <c r="F232" s="406"/>
    </row>
    <row r="233" spans="3:6" s="399" customFormat="1" ht="12">
      <c r="C233" s="405"/>
      <c r="D233" s="405"/>
      <c r="E233" s="405"/>
      <c r="F233" s="406"/>
    </row>
    <row r="234" spans="3:6" s="399" customFormat="1" ht="12">
      <c r="C234" s="405"/>
      <c r="D234" s="405"/>
      <c r="E234" s="405"/>
      <c r="F234" s="406"/>
    </row>
    <row r="235" spans="3:6" s="399" customFormat="1" ht="12">
      <c r="C235" s="405"/>
      <c r="D235" s="405"/>
      <c r="E235" s="405"/>
      <c r="F235" s="406"/>
    </row>
    <row r="236" spans="3:6" s="399" customFormat="1" ht="12">
      <c r="C236" s="405"/>
      <c r="D236" s="405"/>
      <c r="E236" s="405"/>
      <c r="F236" s="406"/>
    </row>
    <row r="237" spans="3:6" s="399" customFormat="1" ht="12">
      <c r="C237" s="405"/>
      <c r="D237" s="405"/>
      <c r="E237" s="405"/>
      <c r="F237" s="406"/>
    </row>
    <row r="238" spans="3:6" s="399" customFormat="1" ht="12">
      <c r="C238" s="405"/>
      <c r="D238" s="405"/>
      <c r="E238" s="405"/>
      <c r="F238" s="406"/>
    </row>
    <row r="239" spans="3:6" s="399" customFormat="1" ht="12">
      <c r="C239" s="405"/>
      <c r="D239" s="405"/>
      <c r="E239" s="405"/>
      <c r="F239" s="406"/>
    </row>
    <row r="240" spans="3:6" s="399" customFormat="1" ht="12">
      <c r="C240" s="405"/>
      <c r="D240" s="405"/>
      <c r="E240" s="405"/>
      <c r="F240" s="406"/>
    </row>
    <row r="241" spans="3:6" s="399" customFormat="1" ht="12">
      <c r="C241" s="405"/>
      <c r="D241" s="405"/>
      <c r="E241" s="405"/>
      <c r="F241" s="406"/>
    </row>
    <row r="242" spans="3:6" s="399" customFormat="1" ht="12">
      <c r="C242" s="405"/>
      <c r="D242" s="405"/>
      <c r="E242" s="405"/>
      <c r="F242" s="406"/>
    </row>
    <row r="243" spans="3:6" s="399" customFormat="1" ht="12">
      <c r="C243" s="405"/>
      <c r="D243" s="405"/>
      <c r="E243" s="405"/>
      <c r="F243" s="406"/>
    </row>
    <row r="244" spans="3:6" s="399" customFormat="1" ht="12">
      <c r="C244" s="405"/>
      <c r="D244" s="405"/>
      <c r="E244" s="405"/>
      <c r="F244" s="406"/>
    </row>
    <row r="245" spans="3:6" s="399" customFormat="1" ht="12">
      <c r="C245" s="405"/>
      <c r="D245" s="405"/>
      <c r="E245" s="405"/>
      <c r="F245" s="406"/>
    </row>
    <row r="246" spans="3:6" s="399" customFormat="1" ht="12">
      <c r="C246" s="405"/>
      <c r="D246" s="405"/>
      <c r="E246" s="405"/>
      <c r="F246" s="406"/>
    </row>
    <row r="247" spans="3:6" s="399" customFormat="1" ht="12">
      <c r="C247" s="405"/>
      <c r="D247" s="405"/>
      <c r="E247" s="405"/>
      <c r="F247" s="406"/>
    </row>
    <row r="248" spans="3:6" s="399" customFormat="1" ht="12">
      <c r="C248" s="405"/>
      <c r="D248" s="405"/>
      <c r="E248" s="405"/>
      <c r="F248" s="406"/>
    </row>
    <row r="249" spans="3:6" s="399" customFormat="1" ht="12">
      <c r="C249" s="405"/>
      <c r="D249" s="405"/>
      <c r="E249" s="405"/>
      <c r="F249" s="406"/>
    </row>
    <row r="250" spans="3:6" s="399" customFormat="1" ht="12">
      <c r="C250" s="405"/>
      <c r="D250" s="405"/>
      <c r="E250" s="405"/>
      <c r="F250" s="406"/>
    </row>
    <row r="251" spans="3:6" s="399" customFormat="1" ht="12">
      <c r="C251" s="405"/>
      <c r="D251" s="405"/>
      <c r="E251" s="405"/>
      <c r="F251" s="406"/>
    </row>
    <row r="252" spans="3:6" s="399" customFormat="1" ht="12">
      <c r="C252" s="405"/>
      <c r="D252" s="405"/>
      <c r="E252" s="405"/>
      <c r="F252" s="406"/>
    </row>
    <row r="253" spans="3:6" s="399" customFormat="1" ht="12">
      <c r="C253" s="405"/>
      <c r="D253" s="405"/>
      <c r="E253" s="405"/>
      <c r="F253" s="406"/>
    </row>
    <row r="254" spans="3:6" s="399" customFormat="1" ht="12">
      <c r="C254" s="405"/>
      <c r="D254" s="405"/>
      <c r="E254" s="405"/>
      <c r="F254" s="406"/>
    </row>
    <row r="255" spans="3:6" s="399" customFormat="1" ht="12">
      <c r="C255" s="405"/>
      <c r="D255" s="405"/>
      <c r="E255" s="405"/>
      <c r="F255" s="406"/>
    </row>
    <row r="256" spans="3:6" s="399" customFormat="1" ht="12">
      <c r="C256" s="405"/>
      <c r="D256" s="405"/>
      <c r="E256" s="405"/>
      <c r="F256" s="406"/>
    </row>
    <row r="257" spans="3:6" s="399" customFormat="1" ht="12">
      <c r="C257" s="405"/>
      <c r="D257" s="405"/>
      <c r="E257" s="405"/>
      <c r="F257" s="406"/>
    </row>
    <row r="258" spans="3:6" s="399" customFormat="1" ht="12">
      <c r="C258" s="405"/>
      <c r="D258" s="405"/>
      <c r="E258" s="405"/>
      <c r="F258" s="406"/>
    </row>
    <row r="259" spans="3:6" s="399" customFormat="1" ht="12">
      <c r="C259" s="405"/>
      <c r="D259" s="405"/>
      <c r="E259" s="405"/>
      <c r="F259" s="406"/>
    </row>
    <row r="260" spans="3:6" s="399" customFormat="1" ht="12">
      <c r="C260" s="405"/>
      <c r="D260" s="405"/>
      <c r="E260" s="405"/>
      <c r="F260" s="406"/>
    </row>
    <row r="261" spans="3:6" s="399" customFormat="1" ht="12">
      <c r="C261" s="405"/>
      <c r="D261" s="405"/>
      <c r="E261" s="405"/>
      <c r="F261" s="406"/>
    </row>
    <row r="262" spans="3:6" s="399" customFormat="1" ht="12">
      <c r="C262" s="405"/>
      <c r="D262" s="405"/>
      <c r="E262" s="405"/>
      <c r="F262" s="406"/>
    </row>
    <row r="263" spans="3:6" s="399" customFormat="1" ht="12">
      <c r="C263" s="405"/>
      <c r="D263" s="405"/>
      <c r="E263" s="405"/>
      <c r="F263" s="406"/>
    </row>
    <row r="264" spans="3:6" s="399" customFormat="1" ht="12">
      <c r="C264" s="405"/>
      <c r="D264" s="405"/>
      <c r="E264" s="405"/>
      <c r="F264" s="406"/>
    </row>
    <row r="265" spans="3:6" s="399" customFormat="1" ht="12">
      <c r="C265" s="405"/>
      <c r="D265" s="405"/>
      <c r="E265" s="405"/>
      <c r="F265" s="406"/>
    </row>
    <row r="266" spans="3:6" s="399" customFormat="1" ht="12">
      <c r="C266" s="405"/>
      <c r="D266" s="405"/>
      <c r="E266" s="405"/>
      <c r="F266" s="406"/>
    </row>
    <row r="267" spans="3:6" s="399" customFormat="1" ht="12">
      <c r="C267" s="405"/>
      <c r="D267" s="405"/>
      <c r="E267" s="405"/>
      <c r="F267" s="406"/>
    </row>
    <row r="268" spans="3:6" s="399" customFormat="1" ht="12">
      <c r="C268" s="405"/>
      <c r="D268" s="405"/>
      <c r="E268" s="405"/>
      <c r="F268" s="406"/>
    </row>
    <row r="269" spans="3:6" s="399" customFormat="1" ht="12">
      <c r="C269" s="405"/>
      <c r="D269" s="405"/>
      <c r="E269" s="405"/>
      <c r="F269" s="406"/>
    </row>
    <row r="270" spans="3:6" s="399" customFormat="1" ht="12">
      <c r="C270" s="405"/>
      <c r="D270" s="405"/>
      <c r="E270" s="405"/>
      <c r="F270" s="406"/>
    </row>
    <row r="271" spans="3:6" s="399" customFormat="1" ht="12">
      <c r="C271" s="405"/>
      <c r="D271" s="405"/>
      <c r="E271" s="405"/>
      <c r="F271" s="406"/>
    </row>
    <row r="272" spans="3:6" s="399" customFormat="1" ht="12">
      <c r="C272" s="405"/>
      <c r="D272" s="405"/>
      <c r="E272" s="405"/>
      <c r="F272" s="406"/>
    </row>
    <row r="273" spans="3:6" s="399" customFormat="1" ht="12">
      <c r="C273" s="405"/>
      <c r="D273" s="405"/>
      <c r="E273" s="405"/>
      <c r="F273" s="406"/>
    </row>
    <row r="274" spans="3:6" s="399" customFormat="1" ht="12">
      <c r="C274" s="405"/>
      <c r="D274" s="405"/>
      <c r="E274" s="405"/>
      <c r="F274" s="406"/>
    </row>
    <row r="275" spans="3:6" s="399" customFormat="1" ht="12">
      <c r="C275" s="405"/>
      <c r="D275" s="405"/>
      <c r="E275" s="405"/>
      <c r="F275" s="406"/>
    </row>
    <row r="276" spans="3:6" s="399" customFormat="1" ht="12">
      <c r="C276" s="405"/>
      <c r="D276" s="405"/>
      <c r="E276" s="405"/>
      <c r="F276" s="406"/>
    </row>
    <row r="277" spans="3:6" s="399" customFormat="1" ht="12">
      <c r="C277" s="405"/>
      <c r="D277" s="405"/>
      <c r="E277" s="405"/>
      <c r="F277" s="406"/>
    </row>
    <row r="278" spans="3:6" s="399" customFormat="1" ht="12">
      <c r="C278" s="405"/>
      <c r="D278" s="405"/>
      <c r="E278" s="405"/>
      <c r="F278" s="406"/>
    </row>
    <row r="279" spans="3:6" s="399" customFormat="1" ht="12">
      <c r="C279" s="405"/>
      <c r="D279" s="405"/>
      <c r="E279" s="405"/>
      <c r="F279" s="406"/>
    </row>
    <row r="280" spans="3:6" s="399" customFormat="1" ht="12">
      <c r="C280" s="405"/>
      <c r="D280" s="405"/>
      <c r="E280" s="405"/>
      <c r="F280" s="406"/>
    </row>
    <row r="281" spans="3:6" s="399" customFormat="1" ht="12">
      <c r="C281" s="405"/>
      <c r="D281" s="405"/>
      <c r="E281" s="405"/>
      <c r="F281" s="406"/>
    </row>
    <row r="282" spans="3:6" s="399" customFormat="1" ht="12">
      <c r="C282" s="405"/>
      <c r="D282" s="405"/>
      <c r="E282" s="405"/>
      <c r="F282" s="406"/>
    </row>
    <row r="283" spans="3:6" s="399" customFormat="1" ht="12">
      <c r="C283" s="405"/>
      <c r="D283" s="405"/>
      <c r="E283" s="405"/>
      <c r="F283" s="406"/>
    </row>
    <row r="284" spans="3:6" s="399" customFormat="1" ht="12">
      <c r="C284" s="405"/>
      <c r="D284" s="405"/>
      <c r="E284" s="405"/>
      <c r="F284" s="406"/>
    </row>
    <row r="285" spans="3:6" s="399" customFormat="1" ht="12">
      <c r="C285" s="405"/>
      <c r="D285" s="405"/>
      <c r="E285" s="405"/>
      <c r="F285" s="406"/>
    </row>
    <row r="286" spans="3:6" s="399" customFormat="1" ht="12">
      <c r="C286" s="405"/>
      <c r="D286" s="405"/>
      <c r="E286" s="405"/>
      <c r="F286" s="406"/>
    </row>
    <row r="287" spans="3:6" s="399" customFormat="1" ht="12">
      <c r="C287" s="405"/>
      <c r="D287" s="405"/>
      <c r="E287" s="405"/>
      <c r="F287" s="406"/>
    </row>
    <row r="288" spans="3:6" s="399" customFormat="1" ht="12">
      <c r="C288" s="405"/>
      <c r="D288" s="405"/>
      <c r="E288" s="405"/>
      <c r="F288" s="406"/>
    </row>
    <row r="289" spans="3:6" s="399" customFormat="1" ht="12">
      <c r="C289" s="405"/>
      <c r="D289" s="405"/>
      <c r="E289" s="405"/>
      <c r="F289" s="406"/>
    </row>
    <row r="290" spans="3:6" s="399" customFormat="1" ht="12">
      <c r="C290" s="405"/>
      <c r="D290" s="405"/>
      <c r="E290" s="405"/>
      <c r="F290" s="406"/>
    </row>
    <row r="291" spans="3:6" s="399" customFormat="1" ht="12">
      <c r="C291" s="405"/>
      <c r="D291" s="405"/>
      <c r="E291" s="405"/>
      <c r="F291" s="406"/>
    </row>
    <row r="292" spans="3:6" s="399" customFormat="1" ht="12">
      <c r="C292" s="405"/>
      <c r="D292" s="405"/>
      <c r="E292" s="405"/>
      <c r="F292" s="406"/>
    </row>
    <row r="293" spans="3:6" s="399" customFormat="1" ht="12">
      <c r="C293" s="405"/>
      <c r="D293" s="405"/>
      <c r="E293" s="405"/>
      <c r="F293" s="406"/>
    </row>
    <row r="294" spans="3:6" s="399" customFormat="1" ht="12">
      <c r="C294" s="405"/>
      <c r="D294" s="405"/>
      <c r="E294" s="405"/>
      <c r="F294" s="406"/>
    </row>
    <row r="295" spans="3:6" s="399" customFormat="1" ht="12">
      <c r="C295" s="405"/>
      <c r="D295" s="405"/>
      <c r="E295" s="405"/>
      <c r="F295" s="406"/>
    </row>
    <row r="296" spans="3:6" s="399" customFormat="1" ht="12">
      <c r="C296" s="405"/>
      <c r="D296" s="405"/>
      <c r="E296" s="405"/>
      <c r="F296" s="406"/>
    </row>
    <row r="297" spans="3:6" s="399" customFormat="1" ht="12">
      <c r="C297" s="405"/>
      <c r="D297" s="405"/>
      <c r="E297" s="405"/>
      <c r="F297" s="406"/>
    </row>
    <row r="298" spans="3:6" s="399" customFormat="1" ht="12">
      <c r="C298" s="405"/>
      <c r="D298" s="405"/>
      <c r="E298" s="405"/>
      <c r="F298" s="406"/>
    </row>
    <row r="299" spans="3:6" s="399" customFormat="1" ht="12">
      <c r="C299" s="405"/>
      <c r="D299" s="405"/>
      <c r="E299" s="405"/>
      <c r="F299" s="406"/>
    </row>
    <row r="300" spans="3:6" s="399" customFormat="1" ht="12">
      <c r="C300" s="405"/>
      <c r="D300" s="405"/>
      <c r="E300" s="405"/>
      <c r="F300" s="406"/>
    </row>
    <row r="301" spans="3:6" s="399" customFormat="1" ht="12">
      <c r="C301" s="405"/>
      <c r="D301" s="405"/>
      <c r="E301" s="405"/>
      <c r="F301" s="406"/>
    </row>
    <row r="302" spans="3:6" s="399" customFormat="1" ht="12">
      <c r="C302" s="405"/>
      <c r="D302" s="405"/>
      <c r="E302" s="405"/>
      <c r="F302" s="406"/>
    </row>
    <row r="303" spans="3:6" s="399" customFormat="1" ht="12">
      <c r="C303" s="405"/>
      <c r="D303" s="405"/>
      <c r="E303" s="405"/>
      <c r="F303" s="406"/>
    </row>
    <row r="304" spans="3:6" s="399" customFormat="1" ht="12">
      <c r="C304" s="405"/>
      <c r="D304" s="405"/>
      <c r="E304" s="405"/>
      <c r="F304" s="406"/>
    </row>
    <row r="305" spans="3:6" s="399" customFormat="1" ht="12">
      <c r="C305" s="405"/>
      <c r="D305" s="405"/>
      <c r="E305" s="405"/>
      <c r="F305" s="406"/>
    </row>
    <row r="306" spans="3:6" s="399" customFormat="1" ht="12">
      <c r="C306" s="405"/>
      <c r="D306" s="405"/>
      <c r="E306" s="405"/>
      <c r="F306" s="406"/>
    </row>
    <row r="307" spans="3:6" s="399" customFormat="1" ht="12">
      <c r="C307" s="405"/>
      <c r="D307" s="405"/>
      <c r="E307" s="405"/>
      <c r="F307" s="406"/>
    </row>
    <row r="308" spans="3:6" s="399" customFormat="1" ht="12">
      <c r="C308" s="405"/>
      <c r="D308" s="405"/>
      <c r="E308" s="405"/>
      <c r="F308" s="406"/>
    </row>
    <row r="309" spans="3:6" s="399" customFormat="1" ht="12">
      <c r="C309" s="405"/>
      <c r="D309" s="405"/>
      <c r="E309" s="405"/>
      <c r="F309" s="406"/>
    </row>
    <row r="310" spans="3:6" s="399" customFormat="1" ht="12">
      <c r="C310" s="405"/>
      <c r="D310" s="405"/>
      <c r="E310" s="405"/>
      <c r="F310" s="406"/>
    </row>
    <row r="311" spans="3:6" s="399" customFormat="1" ht="12">
      <c r="C311" s="405"/>
      <c r="D311" s="405"/>
      <c r="E311" s="405"/>
      <c r="F311" s="406"/>
    </row>
    <row r="312" spans="3:6" s="399" customFormat="1" ht="12">
      <c r="C312" s="405"/>
      <c r="D312" s="405"/>
      <c r="E312" s="405"/>
      <c r="F312" s="406"/>
    </row>
    <row r="313" spans="3:6" s="399" customFormat="1" ht="12">
      <c r="C313" s="405"/>
      <c r="D313" s="405"/>
      <c r="E313" s="405"/>
      <c r="F313" s="406"/>
    </row>
    <row r="314" spans="3:6" s="399" customFormat="1" ht="12">
      <c r="C314" s="405"/>
      <c r="D314" s="405"/>
      <c r="E314" s="405"/>
      <c r="F314" s="406"/>
    </row>
    <row r="315" spans="3:6" s="399" customFormat="1" ht="12">
      <c r="C315" s="405"/>
      <c r="D315" s="405"/>
      <c r="E315" s="405"/>
      <c r="F315" s="406"/>
    </row>
    <row r="316" spans="3:6" s="399" customFormat="1" ht="12">
      <c r="C316" s="405"/>
      <c r="D316" s="405"/>
      <c r="E316" s="405"/>
      <c r="F316" s="406"/>
    </row>
    <row r="317" spans="3:6" s="399" customFormat="1" ht="12">
      <c r="C317" s="405"/>
      <c r="D317" s="405"/>
      <c r="E317" s="405"/>
      <c r="F317" s="406"/>
    </row>
    <row r="318" spans="3:6" s="399" customFormat="1" ht="12">
      <c r="C318" s="405"/>
      <c r="D318" s="405"/>
      <c r="E318" s="405"/>
      <c r="F318" s="406"/>
    </row>
    <row r="319" spans="3:6" s="399" customFormat="1" ht="12">
      <c r="C319" s="405"/>
      <c r="D319" s="405"/>
      <c r="E319" s="405"/>
      <c r="F319" s="406"/>
    </row>
    <row r="320" spans="3:6" s="399" customFormat="1" ht="12">
      <c r="C320" s="405"/>
      <c r="D320" s="405"/>
      <c r="E320" s="405"/>
      <c r="F320" s="406"/>
    </row>
    <row r="321" spans="3:6" s="399" customFormat="1" ht="12">
      <c r="C321" s="405"/>
      <c r="D321" s="405"/>
      <c r="E321" s="405"/>
      <c r="F321" s="406"/>
    </row>
    <row r="322" spans="3:6" s="399" customFormat="1" ht="12">
      <c r="C322" s="405"/>
      <c r="D322" s="405"/>
      <c r="E322" s="405"/>
      <c r="F322" s="406"/>
    </row>
    <row r="323" spans="3:6" s="399" customFormat="1" ht="12">
      <c r="C323" s="405"/>
      <c r="D323" s="405"/>
      <c r="E323" s="405"/>
      <c r="F323" s="406"/>
    </row>
    <row r="324" spans="3:6" s="399" customFormat="1" ht="12">
      <c r="C324" s="405"/>
      <c r="D324" s="405"/>
      <c r="E324" s="405"/>
      <c r="F324" s="406"/>
    </row>
    <row r="325" spans="3:6" s="399" customFormat="1" ht="12">
      <c r="C325" s="405"/>
      <c r="D325" s="405"/>
      <c r="E325" s="405"/>
      <c r="F325" s="406"/>
    </row>
    <row r="326" spans="3:6" s="399" customFormat="1" ht="12">
      <c r="C326" s="405"/>
      <c r="D326" s="405"/>
      <c r="E326" s="405"/>
      <c r="F326" s="406"/>
    </row>
    <row r="327" spans="3:6" s="399" customFormat="1" ht="12">
      <c r="C327" s="405"/>
      <c r="D327" s="405"/>
      <c r="E327" s="405"/>
      <c r="F327" s="406"/>
    </row>
    <row r="328" spans="3:6" s="399" customFormat="1" ht="12">
      <c r="C328" s="405"/>
      <c r="D328" s="405"/>
      <c r="E328" s="405"/>
      <c r="F328" s="406"/>
    </row>
    <row r="329" spans="3:6" s="399" customFormat="1" ht="12">
      <c r="C329" s="405"/>
      <c r="D329" s="405"/>
      <c r="E329" s="405"/>
      <c r="F329" s="406"/>
    </row>
    <row r="330" spans="3:6" s="399" customFormat="1" ht="12">
      <c r="C330" s="405"/>
      <c r="D330" s="405"/>
      <c r="E330" s="405"/>
      <c r="F330" s="406"/>
    </row>
    <row r="331" spans="3:6" s="399" customFormat="1" ht="12">
      <c r="C331" s="405"/>
      <c r="D331" s="405"/>
      <c r="E331" s="405"/>
      <c r="F331" s="406"/>
    </row>
    <row r="332" spans="3:6" s="399" customFormat="1" ht="12">
      <c r="C332" s="405"/>
      <c r="D332" s="405"/>
      <c r="E332" s="405"/>
      <c r="F332" s="406"/>
    </row>
    <row r="333" spans="3:6" s="399" customFormat="1" ht="12">
      <c r="C333" s="405"/>
      <c r="D333" s="405"/>
      <c r="E333" s="405"/>
      <c r="F333" s="406"/>
    </row>
    <row r="334" spans="3:6" s="399" customFormat="1" ht="12">
      <c r="C334" s="405"/>
      <c r="D334" s="405"/>
      <c r="E334" s="405"/>
      <c r="F334" s="406"/>
    </row>
    <row r="335" spans="3:6" s="399" customFormat="1" ht="12">
      <c r="C335" s="405"/>
      <c r="D335" s="405"/>
      <c r="E335" s="405"/>
      <c r="F335" s="406"/>
    </row>
    <row r="336" spans="3:6" s="399" customFormat="1" ht="12">
      <c r="C336" s="405"/>
      <c r="D336" s="405"/>
      <c r="E336" s="405"/>
      <c r="F336" s="406"/>
    </row>
    <row r="337" spans="3:6" s="399" customFormat="1" ht="12">
      <c r="C337" s="405"/>
      <c r="D337" s="405"/>
      <c r="E337" s="405"/>
      <c r="F337" s="406"/>
    </row>
    <row r="338" spans="3:6" s="399" customFormat="1" ht="12">
      <c r="C338" s="405"/>
      <c r="D338" s="405"/>
      <c r="E338" s="405"/>
      <c r="F338" s="406"/>
    </row>
    <row r="339" spans="3:6" s="399" customFormat="1" ht="12">
      <c r="C339" s="405"/>
      <c r="D339" s="405"/>
      <c r="E339" s="405"/>
      <c r="F339" s="406"/>
    </row>
    <row r="340" spans="3:6" s="399" customFormat="1" ht="12">
      <c r="C340" s="405"/>
      <c r="D340" s="405"/>
      <c r="E340" s="405"/>
      <c r="F340" s="406"/>
    </row>
    <row r="341" spans="3:6" s="399" customFormat="1" ht="12">
      <c r="C341" s="405"/>
      <c r="D341" s="405"/>
      <c r="E341" s="405"/>
      <c r="F341" s="406"/>
    </row>
    <row r="342" spans="3:6" s="399" customFormat="1" ht="12">
      <c r="C342" s="405"/>
      <c r="D342" s="405"/>
      <c r="E342" s="405"/>
      <c r="F342" s="406"/>
    </row>
    <row r="343" spans="3:6" s="399" customFormat="1" ht="12">
      <c r="C343" s="405"/>
      <c r="D343" s="405"/>
      <c r="E343" s="405"/>
      <c r="F343" s="406"/>
    </row>
    <row r="344" spans="3:6" s="399" customFormat="1" ht="12">
      <c r="C344" s="405"/>
      <c r="D344" s="405"/>
      <c r="E344" s="405"/>
      <c r="F344" s="406"/>
    </row>
    <row r="345" spans="3:6" s="399" customFormat="1" ht="12">
      <c r="C345" s="405"/>
      <c r="D345" s="405"/>
      <c r="E345" s="405"/>
      <c r="F345" s="406"/>
    </row>
    <row r="346" spans="3:6" s="399" customFormat="1" ht="12">
      <c r="C346" s="405"/>
      <c r="D346" s="405"/>
      <c r="E346" s="405"/>
      <c r="F346" s="406"/>
    </row>
    <row r="347" spans="3:6" s="399" customFormat="1" ht="12">
      <c r="C347" s="405"/>
      <c r="D347" s="405"/>
      <c r="E347" s="405"/>
      <c r="F347" s="406"/>
    </row>
    <row r="348" spans="3:6" s="399" customFormat="1" ht="12">
      <c r="C348" s="405"/>
      <c r="D348" s="405"/>
      <c r="E348" s="405"/>
      <c r="F348" s="406"/>
    </row>
    <row r="349" spans="3:6" s="399" customFormat="1" ht="12">
      <c r="C349" s="405"/>
      <c r="D349" s="405"/>
      <c r="E349" s="405"/>
      <c r="F349" s="406"/>
    </row>
    <row r="350" spans="3:6" s="399" customFormat="1" ht="12">
      <c r="C350" s="405"/>
      <c r="D350" s="405"/>
      <c r="E350" s="405"/>
      <c r="F350" s="406"/>
    </row>
    <row r="351" spans="3:6" s="399" customFormat="1" ht="12">
      <c r="C351" s="405"/>
      <c r="D351" s="405"/>
      <c r="E351" s="405"/>
      <c r="F351" s="406"/>
    </row>
    <row r="352" spans="3:6" s="399" customFormat="1" ht="12">
      <c r="C352" s="405"/>
      <c r="D352" s="405"/>
      <c r="E352" s="405"/>
      <c r="F352" s="406"/>
    </row>
    <row r="353" spans="3:6" s="399" customFormat="1" ht="12">
      <c r="C353" s="405"/>
      <c r="D353" s="405"/>
      <c r="E353" s="405"/>
      <c r="F353" s="406"/>
    </row>
    <row r="354" spans="3:6" s="399" customFormat="1" ht="12">
      <c r="C354" s="405"/>
      <c r="D354" s="405"/>
      <c r="E354" s="405"/>
      <c r="F354" s="406"/>
    </row>
    <row r="355" spans="3:6" s="399" customFormat="1" ht="12">
      <c r="C355" s="405"/>
      <c r="D355" s="405"/>
      <c r="E355" s="405"/>
      <c r="F355" s="406"/>
    </row>
    <row r="356" spans="3:6" s="399" customFormat="1" ht="12">
      <c r="C356" s="405"/>
      <c r="D356" s="405"/>
      <c r="E356" s="405"/>
      <c r="F356" s="406"/>
    </row>
    <row r="357" spans="3:6" s="399" customFormat="1" ht="12">
      <c r="C357" s="405"/>
      <c r="D357" s="405"/>
      <c r="E357" s="405"/>
      <c r="F357" s="406"/>
    </row>
    <row r="358" spans="3:6" s="399" customFormat="1" ht="12">
      <c r="C358" s="405"/>
      <c r="D358" s="405"/>
      <c r="E358" s="405"/>
      <c r="F358" s="406"/>
    </row>
    <row r="359" spans="3:6" s="399" customFormat="1" ht="12">
      <c r="C359" s="405"/>
      <c r="D359" s="405"/>
      <c r="E359" s="405"/>
      <c r="F359" s="406"/>
    </row>
    <row r="360" spans="3:6" s="399" customFormat="1" ht="12">
      <c r="C360" s="405"/>
      <c r="D360" s="405"/>
      <c r="E360" s="405"/>
      <c r="F360" s="406"/>
    </row>
    <row r="361" spans="3:6" s="399" customFormat="1" ht="12">
      <c r="C361" s="405"/>
      <c r="D361" s="405"/>
      <c r="E361" s="405"/>
      <c r="F361" s="406"/>
    </row>
    <row r="362" spans="3:6" s="399" customFormat="1" ht="12">
      <c r="C362" s="405"/>
      <c r="D362" s="405"/>
      <c r="E362" s="405"/>
      <c r="F362" s="406"/>
    </row>
    <row r="363" spans="3:6" s="399" customFormat="1" ht="12">
      <c r="C363" s="405"/>
      <c r="D363" s="405"/>
      <c r="E363" s="405"/>
      <c r="F363" s="406"/>
    </row>
    <row r="364" spans="3:6" s="399" customFormat="1" ht="12">
      <c r="C364" s="405"/>
      <c r="D364" s="405"/>
      <c r="E364" s="405"/>
      <c r="F364" s="406"/>
    </row>
    <row r="365" spans="3:6" s="399" customFormat="1" ht="12">
      <c r="C365" s="405"/>
      <c r="D365" s="405"/>
      <c r="E365" s="405"/>
      <c r="F365" s="406"/>
    </row>
    <row r="366" spans="3:6" s="399" customFormat="1" ht="12">
      <c r="C366" s="405"/>
      <c r="D366" s="405"/>
      <c r="E366" s="405"/>
      <c r="F366" s="406"/>
    </row>
    <row r="367" spans="3:6" s="399" customFormat="1" ht="12">
      <c r="C367" s="405"/>
      <c r="D367" s="405"/>
      <c r="E367" s="405"/>
      <c r="F367" s="406"/>
    </row>
    <row r="368" spans="3:6" s="399" customFormat="1" ht="12">
      <c r="C368" s="405"/>
      <c r="D368" s="405"/>
      <c r="E368" s="405"/>
      <c r="F368" s="406"/>
    </row>
    <row r="369" spans="3:6" s="399" customFormat="1" ht="12">
      <c r="C369" s="405"/>
      <c r="D369" s="405"/>
      <c r="E369" s="405"/>
      <c r="F369" s="406"/>
    </row>
    <row r="370" spans="3:6" s="399" customFormat="1" ht="12">
      <c r="C370" s="405"/>
      <c r="D370" s="405"/>
      <c r="E370" s="405"/>
      <c r="F370" s="406"/>
    </row>
    <row r="371" spans="3:6" s="399" customFormat="1" ht="12">
      <c r="C371" s="405"/>
      <c r="D371" s="405"/>
      <c r="E371" s="405"/>
      <c r="F371" s="406"/>
    </row>
    <row r="372" spans="3:6" s="399" customFormat="1" ht="12">
      <c r="C372" s="405"/>
      <c r="D372" s="405"/>
      <c r="E372" s="405"/>
      <c r="F372" s="406"/>
    </row>
    <row r="373" spans="3:6" s="399" customFormat="1" ht="12">
      <c r="C373" s="405"/>
      <c r="D373" s="405"/>
      <c r="E373" s="405"/>
      <c r="F373" s="406"/>
    </row>
    <row r="374" spans="3:6" s="399" customFormat="1" ht="12">
      <c r="C374" s="405"/>
      <c r="D374" s="405"/>
      <c r="E374" s="405"/>
      <c r="F374" s="406"/>
    </row>
    <row r="375" spans="3:6" s="399" customFormat="1" ht="12">
      <c r="C375" s="405"/>
      <c r="D375" s="405"/>
      <c r="E375" s="405"/>
      <c r="F375" s="406"/>
    </row>
    <row r="376" spans="3:6" s="399" customFormat="1" ht="12">
      <c r="C376" s="405"/>
      <c r="D376" s="405"/>
      <c r="E376" s="405"/>
      <c r="F376" s="406"/>
    </row>
    <row r="377" spans="3:6" s="399" customFormat="1" ht="12">
      <c r="C377" s="405"/>
      <c r="D377" s="405"/>
      <c r="E377" s="405"/>
      <c r="F377" s="406"/>
    </row>
    <row r="378" spans="3:6" s="399" customFormat="1" ht="12">
      <c r="C378" s="405"/>
      <c r="D378" s="405"/>
      <c r="E378" s="405"/>
      <c r="F378" s="406"/>
    </row>
    <row r="379" spans="3:6" s="399" customFormat="1" ht="12">
      <c r="C379" s="405"/>
      <c r="D379" s="405"/>
      <c r="E379" s="405"/>
      <c r="F379" s="406"/>
    </row>
    <row r="380" spans="3:6" s="399" customFormat="1" ht="12">
      <c r="C380" s="405"/>
      <c r="D380" s="405"/>
      <c r="E380" s="405"/>
      <c r="F380" s="406"/>
    </row>
    <row r="381" spans="3:6" s="399" customFormat="1" ht="12">
      <c r="C381" s="405"/>
      <c r="D381" s="405"/>
      <c r="E381" s="405"/>
      <c r="F381" s="406"/>
    </row>
    <row r="382" spans="3:6" s="399" customFormat="1" ht="12">
      <c r="C382" s="405"/>
      <c r="D382" s="405"/>
      <c r="E382" s="405"/>
      <c r="F382" s="406"/>
    </row>
    <row r="383" spans="3:6" s="399" customFormat="1" ht="12">
      <c r="C383" s="405"/>
      <c r="D383" s="405"/>
      <c r="E383" s="405"/>
      <c r="F383" s="406"/>
    </row>
    <row r="384" spans="3:6" s="399" customFormat="1" ht="12">
      <c r="C384" s="405"/>
      <c r="D384" s="405"/>
      <c r="E384" s="405"/>
      <c r="F384" s="406"/>
    </row>
    <row r="385" spans="3:6" s="399" customFormat="1" ht="12">
      <c r="C385" s="405"/>
      <c r="D385" s="405"/>
      <c r="E385" s="405"/>
      <c r="F385" s="406"/>
    </row>
    <row r="386" spans="3:6" s="399" customFormat="1" ht="12">
      <c r="C386" s="405"/>
      <c r="D386" s="405"/>
      <c r="E386" s="405"/>
      <c r="F386" s="406"/>
    </row>
    <row r="387" spans="3:6" s="399" customFormat="1" ht="12">
      <c r="C387" s="405"/>
      <c r="D387" s="405"/>
      <c r="E387" s="405"/>
      <c r="F387" s="406"/>
    </row>
    <row r="388" spans="3:6" s="399" customFormat="1" ht="12">
      <c r="C388" s="405"/>
      <c r="D388" s="405"/>
      <c r="E388" s="405"/>
      <c r="F388" s="406"/>
    </row>
    <row r="389" spans="3:6" s="399" customFormat="1" ht="12">
      <c r="C389" s="405"/>
      <c r="D389" s="405"/>
      <c r="E389" s="405"/>
      <c r="F389" s="406"/>
    </row>
    <row r="390" spans="3:6" s="399" customFormat="1" ht="12">
      <c r="C390" s="405"/>
      <c r="D390" s="405"/>
      <c r="E390" s="405"/>
      <c r="F390" s="406"/>
    </row>
    <row r="391" spans="3:6" s="399" customFormat="1" ht="12">
      <c r="C391" s="405"/>
      <c r="D391" s="405"/>
      <c r="E391" s="405"/>
      <c r="F391" s="406"/>
    </row>
    <row r="392" spans="3:6" s="399" customFormat="1" ht="12">
      <c r="C392" s="405"/>
      <c r="D392" s="405"/>
      <c r="E392" s="405"/>
      <c r="F392" s="406"/>
    </row>
    <row r="393" spans="3:6" s="399" customFormat="1" ht="12">
      <c r="C393" s="405"/>
      <c r="D393" s="405"/>
      <c r="E393" s="405"/>
      <c r="F393" s="406"/>
    </row>
    <row r="394" spans="3:6" s="399" customFormat="1" ht="12">
      <c r="C394" s="405"/>
      <c r="D394" s="405"/>
      <c r="E394" s="405"/>
      <c r="F394" s="406"/>
    </row>
    <row r="395" spans="3:6" s="399" customFormat="1" ht="12">
      <c r="C395" s="405"/>
      <c r="D395" s="405"/>
      <c r="E395" s="405"/>
      <c r="F395" s="406"/>
    </row>
    <row r="396" spans="3:6" s="399" customFormat="1" ht="12">
      <c r="C396" s="405"/>
      <c r="D396" s="405"/>
      <c r="E396" s="405"/>
      <c r="F396" s="406"/>
    </row>
    <row r="397" spans="3:6" s="399" customFormat="1" ht="12">
      <c r="C397" s="405"/>
      <c r="D397" s="405"/>
      <c r="E397" s="405"/>
      <c r="F397" s="406"/>
    </row>
    <row r="398" spans="3:6" s="399" customFormat="1" ht="12">
      <c r="C398" s="405"/>
      <c r="D398" s="405"/>
      <c r="E398" s="405"/>
      <c r="F398" s="406"/>
    </row>
    <row r="399" spans="3:6" s="399" customFormat="1" ht="12">
      <c r="C399" s="405"/>
      <c r="D399" s="405"/>
      <c r="E399" s="405"/>
      <c r="F399" s="406"/>
    </row>
    <row r="400" spans="3:6" s="399" customFormat="1" ht="12">
      <c r="C400" s="405"/>
      <c r="D400" s="405"/>
      <c r="E400" s="405"/>
      <c r="F400" s="406"/>
    </row>
    <row r="401" spans="3:6" s="399" customFormat="1" ht="12">
      <c r="C401" s="405"/>
      <c r="D401" s="405"/>
      <c r="E401" s="405"/>
      <c r="F401" s="406"/>
    </row>
    <row r="402" spans="3:6" s="399" customFormat="1" ht="12">
      <c r="C402" s="405"/>
      <c r="D402" s="405"/>
      <c r="E402" s="405"/>
      <c r="F402" s="406"/>
    </row>
    <row r="403" spans="3:6" s="399" customFormat="1" ht="12">
      <c r="C403" s="405"/>
      <c r="D403" s="405"/>
      <c r="E403" s="405"/>
      <c r="F403" s="406"/>
    </row>
    <row r="404" spans="3:6" s="399" customFormat="1" ht="12">
      <c r="C404" s="405"/>
      <c r="D404" s="405"/>
      <c r="E404" s="405"/>
      <c r="F404" s="406"/>
    </row>
    <row r="405" spans="3:6" s="399" customFormat="1" ht="12">
      <c r="C405" s="405"/>
      <c r="D405" s="405"/>
      <c r="E405" s="405"/>
      <c r="F405" s="406"/>
    </row>
    <row r="406" spans="3:6" s="399" customFormat="1" ht="12">
      <c r="C406" s="405"/>
      <c r="D406" s="405"/>
      <c r="E406" s="405"/>
      <c r="F406" s="406"/>
    </row>
    <row r="407" spans="3:6" s="399" customFormat="1" ht="12">
      <c r="C407" s="405"/>
      <c r="D407" s="405"/>
      <c r="E407" s="405"/>
      <c r="F407" s="406"/>
    </row>
    <row r="408" spans="3:6" s="399" customFormat="1" ht="12">
      <c r="C408" s="405"/>
      <c r="D408" s="405"/>
      <c r="E408" s="405"/>
      <c r="F408" s="406"/>
    </row>
    <row r="409" spans="3:6" s="399" customFormat="1" ht="12">
      <c r="C409" s="405"/>
      <c r="D409" s="405"/>
      <c r="E409" s="405"/>
      <c r="F409" s="406"/>
    </row>
    <row r="410" spans="3:6" s="399" customFormat="1" ht="12">
      <c r="C410" s="405"/>
      <c r="D410" s="405"/>
      <c r="E410" s="405"/>
      <c r="F410" s="406"/>
    </row>
    <row r="411" spans="3:6" s="399" customFormat="1" ht="12">
      <c r="C411" s="405"/>
      <c r="D411" s="405"/>
      <c r="E411" s="405"/>
      <c r="F411" s="406"/>
    </row>
    <row r="412" spans="3:6" s="399" customFormat="1" ht="12">
      <c r="C412" s="405"/>
      <c r="D412" s="405"/>
      <c r="E412" s="405"/>
      <c r="F412" s="406"/>
    </row>
    <row r="413" spans="3:6" s="399" customFormat="1" ht="12">
      <c r="C413" s="405"/>
      <c r="D413" s="405"/>
      <c r="E413" s="405"/>
      <c r="F413" s="406"/>
    </row>
    <row r="414" spans="3:6" s="399" customFormat="1" ht="12">
      <c r="C414" s="405"/>
      <c r="D414" s="405"/>
      <c r="E414" s="405"/>
      <c r="F414" s="406"/>
    </row>
    <row r="415" spans="3:6" s="399" customFormat="1" ht="12">
      <c r="C415" s="405"/>
      <c r="D415" s="405"/>
      <c r="E415" s="405"/>
      <c r="F415" s="406"/>
    </row>
    <row r="416" spans="3:6" s="399" customFormat="1" ht="12">
      <c r="C416" s="405"/>
      <c r="D416" s="405"/>
      <c r="E416" s="405"/>
      <c r="F416" s="406"/>
    </row>
    <row r="417" spans="3:6" s="399" customFormat="1" ht="12">
      <c r="C417" s="405"/>
      <c r="D417" s="405"/>
      <c r="E417" s="405"/>
      <c r="F417" s="406"/>
    </row>
    <row r="418" spans="3:6" s="399" customFormat="1" ht="12">
      <c r="C418" s="405"/>
      <c r="D418" s="405"/>
      <c r="E418" s="405"/>
      <c r="F418" s="406"/>
    </row>
    <row r="419" spans="3:6" s="399" customFormat="1" ht="12">
      <c r="C419" s="405"/>
      <c r="D419" s="405"/>
      <c r="E419" s="405"/>
      <c r="F419" s="406"/>
    </row>
    <row r="420" spans="3:6" s="399" customFormat="1" ht="12">
      <c r="C420" s="405"/>
      <c r="D420" s="405"/>
      <c r="E420" s="405"/>
      <c r="F420" s="406"/>
    </row>
    <row r="421" spans="3:6" s="399" customFormat="1" ht="12">
      <c r="C421" s="405"/>
      <c r="D421" s="405"/>
      <c r="E421" s="405"/>
      <c r="F421" s="406"/>
    </row>
    <row r="422" spans="3:6" s="399" customFormat="1" ht="12">
      <c r="C422" s="405"/>
      <c r="D422" s="405"/>
      <c r="E422" s="405"/>
      <c r="F422" s="406"/>
    </row>
    <row r="423" spans="3:6" s="399" customFormat="1" ht="12">
      <c r="C423" s="405"/>
      <c r="D423" s="405"/>
      <c r="E423" s="405"/>
      <c r="F423" s="406"/>
    </row>
    <row r="424" spans="3:6" s="399" customFormat="1" ht="12">
      <c r="C424" s="405"/>
      <c r="D424" s="405"/>
      <c r="E424" s="405"/>
      <c r="F424" s="406"/>
    </row>
    <row r="425" spans="3:6" s="399" customFormat="1" ht="12">
      <c r="C425" s="405"/>
      <c r="D425" s="405"/>
      <c r="E425" s="405"/>
      <c r="F425" s="406"/>
    </row>
    <row r="426" spans="3:6" s="399" customFormat="1" ht="12">
      <c r="C426" s="405"/>
      <c r="D426" s="405"/>
      <c r="E426" s="405"/>
      <c r="F426" s="406"/>
    </row>
    <row r="427" spans="3:6" s="399" customFormat="1" ht="12">
      <c r="C427" s="405"/>
      <c r="D427" s="405"/>
      <c r="E427" s="405"/>
      <c r="F427" s="406"/>
    </row>
    <row r="428" spans="3:6" s="399" customFormat="1" ht="12">
      <c r="C428" s="405"/>
      <c r="D428" s="405"/>
      <c r="E428" s="405"/>
      <c r="F428" s="406"/>
    </row>
    <row r="429" spans="3:6" s="399" customFormat="1" ht="12">
      <c r="C429" s="405"/>
      <c r="D429" s="405"/>
      <c r="E429" s="405"/>
      <c r="F429" s="406"/>
    </row>
    <row r="430" spans="3:6" s="399" customFormat="1" ht="12">
      <c r="C430" s="405"/>
      <c r="D430" s="405"/>
      <c r="E430" s="405"/>
      <c r="F430" s="406"/>
    </row>
    <row r="431" spans="3:6" s="399" customFormat="1" ht="12">
      <c r="C431" s="405"/>
      <c r="D431" s="405"/>
      <c r="E431" s="405"/>
      <c r="F431" s="406"/>
    </row>
    <row r="432" spans="3:6" s="399" customFormat="1" ht="12">
      <c r="C432" s="405"/>
      <c r="D432" s="405"/>
      <c r="E432" s="405"/>
      <c r="F432" s="406"/>
    </row>
    <row r="433" spans="3:6" s="399" customFormat="1" ht="12">
      <c r="C433" s="405"/>
      <c r="D433" s="405"/>
      <c r="E433" s="405"/>
      <c r="F433" s="406"/>
    </row>
    <row r="434" spans="3:6" s="399" customFormat="1" ht="12">
      <c r="C434" s="405"/>
      <c r="D434" s="405"/>
      <c r="E434" s="405"/>
      <c r="F434" s="406"/>
    </row>
    <row r="435" spans="3:6" s="399" customFormat="1" ht="12">
      <c r="C435" s="405"/>
      <c r="D435" s="405"/>
      <c r="E435" s="405"/>
      <c r="F435" s="406"/>
    </row>
    <row r="436" spans="3:6" s="399" customFormat="1" ht="12">
      <c r="C436" s="405"/>
      <c r="D436" s="405"/>
      <c r="E436" s="405"/>
      <c r="F436" s="406"/>
    </row>
    <row r="437" spans="3:6" s="399" customFormat="1" ht="12">
      <c r="C437" s="405"/>
      <c r="D437" s="405"/>
      <c r="E437" s="405"/>
      <c r="F437" s="406"/>
    </row>
    <row r="438" spans="3:6" s="399" customFormat="1" ht="12">
      <c r="C438" s="405"/>
      <c r="D438" s="405"/>
      <c r="E438" s="405"/>
      <c r="F438" s="406"/>
    </row>
    <row r="439" spans="3:6" s="399" customFormat="1" ht="12">
      <c r="C439" s="405"/>
      <c r="D439" s="405"/>
      <c r="E439" s="405"/>
      <c r="F439" s="406"/>
    </row>
    <row r="440" spans="3:6" s="399" customFormat="1" ht="12">
      <c r="C440" s="405"/>
      <c r="D440" s="405"/>
      <c r="E440" s="405"/>
      <c r="F440" s="406"/>
    </row>
    <row r="441" spans="3:6" s="399" customFormat="1" ht="12">
      <c r="C441" s="405"/>
      <c r="D441" s="405"/>
      <c r="E441" s="405"/>
      <c r="F441" s="406"/>
    </row>
    <row r="442" spans="3:6" s="399" customFormat="1" ht="12">
      <c r="C442" s="405"/>
      <c r="D442" s="405"/>
      <c r="E442" s="405"/>
      <c r="F442" s="406"/>
    </row>
    <row r="443" spans="3:6" s="399" customFormat="1" ht="12">
      <c r="C443" s="405"/>
      <c r="D443" s="405"/>
      <c r="E443" s="405"/>
      <c r="F443" s="406"/>
    </row>
    <row r="444" spans="3:6" s="399" customFormat="1" ht="12">
      <c r="C444" s="405"/>
      <c r="D444" s="405"/>
      <c r="E444" s="405"/>
      <c r="F444" s="406"/>
    </row>
    <row r="445" spans="3:6" s="399" customFormat="1" ht="12">
      <c r="C445" s="405"/>
      <c r="D445" s="405"/>
      <c r="E445" s="405"/>
      <c r="F445" s="406"/>
    </row>
    <row r="446" spans="3:6" s="399" customFormat="1" ht="12">
      <c r="C446" s="405"/>
      <c r="D446" s="405"/>
      <c r="E446" s="405"/>
      <c r="F446" s="406"/>
    </row>
    <row r="447" spans="3:6" s="399" customFormat="1" ht="12">
      <c r="C447" s="405"/>
      <c r="D447" s="405"/>
      <c r="E447" s="405"/>
      <c r="F447" s="406"/>
    </row>
    <row r="448" spans="3:6" s="399" customFormat="1" ht="12">
      <c r="C448" s="405"/>
      <c r="D448" s="405"/>
      <c r="E448" s="405"/>
      <c r="F448" s="406"/>
    </row>
    <row r="449" spans="3:6" s="399" customFormat="1" ht="12">
      <c r="C449" s="405"/>
      <c r="D449" s="405"/>
      <c r="E449" s="405"/>
      <c r="F449" s="406"/>
    </row>
    <row r="450" spans="3:6" s="399" customFormat="1" ht="12">
      <c r="C450" s="405"/>
      <c r="D450" s="405"/>
      <c r="E450" s="405"/>
      <c r="F450" s="406"/>
    </row>
    <row r="451" spans="3:6" s="399" customFormat="1" ht="12">
      <c r="C451" s="405"/>
      <c r="D451" s="405"/>
      <c r="E451" s="405"/>
      <c r="F451" s="406"/>
    </row>
    <row r="452" spans="3:6" s="399" customFormat="1" ht="12">
      <c r="C452" s="405"/>
      <c r="D452" s="405"/>
      <c r="E452" s="405"/>
      <c r="F452" s="406"/>
    </row>
    <row r="453" spans="3:6" s="399" customFormat="1" ht="12">
      <c r="C453" s="405"/>
      <c r="D453" s="405"/>
      <c r="E453" s="405"/>
      <c r="F453" s="406"/>
    </row>
    <row r="454" spans="3:6" s="399" customFormat="1" ht="12">
      <c r="C454" s="405"/>
      <c r="D454" s="405"/>
      <c r="E454" s="405"/>
      <c r="F454" s="406"/>
    </row>
    <row r="455" spans="3:6" s="399" customFormat="1" ht="12">
      <c r="C455" s="405"/>
      <c r="D455" s="405"/>
      <c r="E455" s="405"/>
      <c r="F455" s="406"/>
    </row>
    <row r="456" spans="3:6" s="399" customFormat="1" ht="12">
      <c r="C456" s="405"/>
      <c r="D456" s="405"/>
      <c r="E456" s="405"/>
      <c r="F456" s="406"/>
    </row>
    <row r="457" spans="3:6" s="399" customFormat="1" ht="12">
      <c r="C457" s="405"/>
      <c r="D457" s="405"/>
      <c r="E457" s="405"/>
      <c r="F457" s="406"/>
    </row>
    <row r="458" spans="3:6" s="399" customFormat="1" ht="12">
      <c r="C458" s="405"/>
      <c r="D458" s="405"/>
      <c r="E458" s="405"/>
      <c r="F458" s="406"/>
    </row>
    <row r="459" spans="3:6" s="399" customFormat="1" ht="12">
      <c r="C459" s="405"/>
      <c r="D459" s="405"/>
      <c r="E459" s="405"/>
      <c r="F459" s="406"/>
    </row>
    <row r="460" spans="3:6" s="399" customFormat="1" ht="12">
      <c r="C460" s="405"/>
      <c r="D460" s="405"/>
      <c r="E460" s="405"/>
      <c r="F460" s="406"/>
    </row>
    <row r="461" spans="3:6" s="399" customFormat="1" ht="12">
      <c r="C461" s="405"/>
      <c r="D461" s="405"/>
      <c r="E461" s="405"/>
      <c r="F461" s="406"/>
    </row>
    <row r="462" spans="3:6" s="399" customFormat="1" ht="12">
      <c r="C462" s="405"/>
      <c r="D462" s="405"/>
      <c r="E462" s="405"/>
      <c r="F462" s="406"/>
    </row>
    <row r="463" spans="3:6" s="399" customFormat="1" ht="12">
      <c r="C463" s="405"/>
      <c r="D463" s="405"/>
      <c r="E463" s="405"/>
      <c r="F463" s="406"/>
    </row>
    <row r="464" spans="3:6" s="399" customFormat="1" ht="12">
      <c r="C464" s="405"/>
      <c r="D464" s="405"/>
      <c r="E464" s="405"/>
      <c r="F464" s="406"/>
    </row>
    <row r="465" spans="3:6" s="399" customFormat="1" ht="12">
      <c r="C465" s="405"/>
      <c r="D465" s="405"/>
      <c r="E465" s="405"/>
      <c r="F465" s="406"/>
    </row>
    <row r="466" spans="3:6" s="399" customFormat="1" ht="12">
      <c r="C466" s="405"/>
      <c r="D466" s="405"/>
      <c r="E466" s="405"/>
      <c r="F466" s="406"/>
    </row>
    <row r="467" spans="3:6" s="399" customFormat="1" ht="12">
      <c r="C467" s="405"/>
      <c r="D467" s="405"/>
      <c r="E467" s="405"/>
      <c r="F467" s="406"/>
    </row>
    <row r="468" spans="3:6" s="399" customFormat="1" ht="12">
      <c r="C468" s="405"/>
      <c r="D468" s="405"/>
      <c r="E468" s="405"/>
      <c r="F468" s="406"/>
    </row>
    <row r="469" spans="3:6" s="399" customFormat="1" ht="12">
      <c r="C469" s="405"/>
      <c r="D469" s="405"/>
      <c r="E469" s="405"/>
      <c r="F469" s="406"/>
    </row>
    <row r="470" spans="3:6" s="399" customFormat="1" ht="12">
      <c r="C470" s="405"/>
      <c r="D470" s="405"/>
      <c r="E470" s="405"/>
      <c r="F470" s="406"/>
    </row>
    <row r="471" spans="3:6" s="399" customFormat="1" ht="12">
      <c r="C471" s="405"/>
      <c r="D471" s="405"/>
      <c r="E471" s="405"/>
      <c r="F471" s="406"/>
    </row>
    <row r="472" spans="3:6" s="399" customFormat="1" ht="12">
      <c r="C472" s="405"/>
      <c r="D472" s="405"/>
      <c r="E472" s="405"/>
      <c r="F472" s="406"/>
    </row>
    <row r="473" spans="3:6" s="399" customFormat="1" ht="12">
      <c r="C473" s="405"/>
      <c r="D473" s="405"/>
      <c r="E473" s="405"/>
      <c r="F473" s="406"/>
    </row>
    <row r="474" spans="3:6" s="399" customFormat="1" ht="12">
      <c r="C474" s="405"/>
      <c r="D474" s="405"/>
      <c r="E474" s="405"/>
      <c r="F474" s="406"/>
    </row>
    <row r="475" spans="3:6" s="399" customFormat="1" ht="12">
      <c r="C475" s="405"/>
      <c r="D475" s="405"/>
      <c r="E475" s="405"/>
      <c r="F475" s="406"/>
    </row>
    <row r="476" spans="3:6" s="399" customFormat="1" ht="12">
      <c r="C476" s="405"/>
      <c r="D476" s="405"/>
      <c r="E476" s="405"/>
      <c r="F476" s="406"/>
    </row>
    <row r="477" spans="3:6" s="399" customFormat="1" ht="12">
      <c r="C477" s="405"/>
      <c r="D477" s="405"/>
      <c r="E477" s="405"/>
      <c r="F477" s="406"/>
    </row>
    <row r="478" spans="3:6" s="399" customFormat="1" ht="12">
      <c r="C478" s="405"/>
      <c r="D478" s="405"/>
      <c r="E478" s="405"/>
      <c r="F478" s="406"/>
    </row>
    <row r="479" spans="3:6" s="399" customFormat="1" ht="12">
      <c r="C479" s="405"/>
      <c r="D479" s="405"/>
      <c r="E479" s="405"/>
      <c r="F479" s="406"/>
    </row>
    <row r="480" spans="3:6" s="399" customFormat="1" ht="12">
      <c r="C480" s="405"/>
      <c r="D480" s="405"/>
      <c r="E480" s="405"/>
      <c r="F480" s="406"/>
    </row>
    <row r="481" spans="3:6" s="399" customFormat="1" ht="12">
      <c r="C481" s="405"/>
      <c r="D481" s="405"/>
      <c r="E481" s="405"/>
      <c r="F481" s="406"/>
    </row>
    <row r="482" spans="3:6" s="399" customFormat="1" ht="12">
      <c r="C482" s="405"/>
      <c r="D482" s="405"/>
      <c r="E482" s="405"/>
      <c r="F482" s="406"/>
    </row>
    <row r="483" spans="3:6" s="399" customFormat="1" ht="12">
      <c r="C483" s="405"/>
      <c r="D483" s="405"/>
      <c r="E483" s="405"/>
      <c r="F483" s="406"/>
    </row>
    <row r="484" spans="3:6" s="399" customFormat="1" ht="12">
      <c r="C484" s="405"/>
      <c r="D484" s="405"/>
      <c r="E484" s="405"/>
      <c r="F484" s="406"/>
    </row>
    <row r="485" spans="3:6" s="399" customFormat="1" ht="12">
      <c r="C485" s="405"/>
      <c r="D485" s="405"/>
      <c r="E485" s="405"/>
      <c r="F485" s="406"/>
    </row>
    <row r="486" spans="3:6" s="399" customFormat="1" ht="12">
      <c r="C486" s="405"/>
      <c r="D486" s="405"/>
      <c r="E486" s="405"/>
      <c r="F486" s="406"/>
    </row>
    <row r="487" spans="3:6" s="399" customFormat="1" ht="12">
      <c r="C487" s="405"/>
      <c r="D487" s="405"/>
      <c r="E487" s="405"/>
      <c r="F487" s="406"/>
    </row>
    <row r="488" spans="3:6" s="399" customFormat="1" ht="12">
      <c r="C488" s="405"/>
      <c r="D488" s="405"/>
      <c r="E488" s="405"/>
      <c r="F488" s="406"/>
    </row>
    <row r="489" spans="3:6" s="399" customFormat="1" ht="12">
      <c r="C489" s="405"/>
      <c r="D489" s="405"/>
      <c r="E489" s="405"/>
      <c r="F489" s="406"/>
    </row>
    <row r="490" spans="3:6" s="399" customFormat="1" ht="12">
      <c r="C490" s="405"/>
      <c r="D490" s="405"/>
      <c r="E490" s="405"/>
      <c r="F490" s="406"/>
    </row>
    <row r="491" spans="3:6" s="399" customFormat="1" ht="12">
      <c r="C491" s="405"/>
      <c r="D491" s="405"/>
      <c r="E491" s="405"/>
      <c r="F491" s="406"/>
    </row>
    <row r="492" spans="3:6" s="399" customFormat="1" ht="12">
      <c r="C492" s="405"/>
      <c r="D492" s="405"/>
      <c r="E492" s="405"/>
      <c r="F492" s="406"/>
    </row>
    <row r="493" spans="3:6" s="399" customFormat="1" ht="12">
      <c r="C493" s="405"/>
      <c r="D493" s="405"/>
      <c r="E493" s="405"/>
      <c r="F493" s="406"/>
    </row>
    <row r="494" spans="3:6" s="399" customFormat="1" ht="12">
      <c r="C494" s="405"/>
      <c r="D494" s="405"/>
      <c r="E494" s="405"/>
      <c r="F494" s="406"/>
    </row>
    <row r="495" spans="3:6" s="399" customFormat="1" ht="12">
      <c r="C495" s="405"/>
      <c r="D495" s="405"/>
      <c r="E495" s="405"/>
      <c r="F495" s="406"/>
    </row>
    <row r="496" spans="3:6" s="399" customFormat="1" ht="12">
      <c r="C496" s="405"/>
      <c r="D496" s="405"/>
      <c r="E496" s="405"/>
      <c r="F496" s="406"/>
    </row>
    <row r="497" spans="3:6" s="399" customFormat="1" ht="12">
      <c r="C497" s="405"/>
      <c r="D497" s="405"/>
      <c r="E497" s="405"/>
      <c r="F497" s="406"/>
    </row>
    <row r="498" spans="3:6" s="399" customFormat="1" ht="12">
      <c r="C498" s="405"/>
      <c r="D498" s="405"/>
      <c r="E498" s="405"/>
      <c r="F498" s="406"/>
    </row>
    <row r="499" spans="3:6" s="399" customFormat="1" ht="12">
      <c r="C499" s="405"/>
      <c r="D499" s="405"/>
      <c r="E499" s="405"/>
      <c r="F499" s="406"/>
    </row>
    <row r="500" spans="3:6" s="399" customFormat="1" ht="12">
      <c r="C500" s="405"/>
      <c r="D500" s="405"/>
      <c r="E500" s="405"/>
      <c r="F500" s="406"/>
    </row>
  </sheetData>
  <sheetProtection sheet="1" insertHyperlinks="0" selectLockedCells="1" autoFilter="0" pivotTables="0"/>
  <mergeCells count="5">
    <mergeCell ref="H38:I38"/>
    <mergeCell ref="H39:I39"/>
    <mergeCell ref="H40:I40"/>
    <mergeCell ref="H41:I41"/>
    <mergeCell ref="H32:I33"/>
  </mergeCells>
  <conditionalFormatting sqref="B45:F144">
    <cfRule type="expression" priority="18" dxfId="39" stopIfTrue="1">
      <formula>$D45="P"</formula>
    </cfRule>
    <cfRule type="expression" priority="19" dxfId="43" stopIfTrue="1">
      <formula>$D45="-"</formula>
    </cfRule>
  </conditionalFormatting>
  <conditionalFormatting sqref="G45:G144">
    <cfRule type="cellIs" priority="20" dxfId="2" operator="equal" stopIfTrue="1">
      <formula>"!!!"</formula>
    </cfRule>
    <cfRule type="cellIs" priority="21" dxfId="44" operator="equal" stopIfTrue="1">
      <formula>"!!"</formula>
    </cfRule>
    <cfRule type="expression" priority="22" dxfId="45" stopIfTrue="1">
      <formula>OR($G45="!",$D45="-")</formula>
    </cfRule>
    <cfRule type="expression" priority="23" dxfId="39" stopIfTrue="1">
      <formula>$D45="P"</formula>
    </cfRule>
  </conditionalFormatting>
  <conditionalFormatting sqref="H45:I144">
    <cfRule type="expression" priority="24" dxfId="39" stopIfTrue="1">
      <formula>$D45="P"</formula>
    </cfRule>
    <cfRule type="expression" priority="25" dxfId="46" stopIfTrue="1">
      <formula>$D45="x"</formula>
    </cfRule>
    <cfRule type="expression" priority="26" dxfId="43" stopIfTrue="1">
      <formula>$D45="-"</formula>
    </cfRule>
  </conditionalFormatting>
  <conditionalFormatting sqref="J45:J144">
    <cfRule type="expression" priority="27" dxfId="39" stopIfTrue="1">
      <formula>$D45="P"</formula>
    </cfRule>
    <cfRule type="expression" priority="28" dxfId="43" stopIfTrue="1">
      <formula>$D45="-"</formula>
    </cfRule>
  </conditionalFormatting>
  <printOptions/>
  <pageMargins left="0.2362204724409449" right="0.2362204724409449" top="0.7480314960629921" bottom="0.7480314960629921" header="0.31496062992125984" footer="0.31496062992125984"/>
  <pageSetup fitToHeight="30" fitToWidth="1" horizontalDpi="600" verticalDpi="600" orientation="portrait" paperSize="9" scale="70" r:id="rId1"/>
  <headerFooter>
    <oddFooter>&amp;C&amp;P/&amp;N&amp;RVýstupní formulář 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500"/>
  <sheetViews>
    <sheetView showRowColHeaders="0" zoomScalePageLayoutView="0" workbookViewId="0" topLeftCell="A1">
      <selection activeCell="E7" sqref="E7"/>
    </sheetView>
  </sheetViews>
  <sheetFormatPr defaultColWidth="14.421875" defaultRowHeight="12.75"/>
  <cols>
    <col min="1" max="1" width="2.7109375" style="399" customWidth="1"/>
    <col min="2" max="2" width="2.7109375" style="151" customWidth="1"/>
    <col min="3" max="3" width="2.7109375" style="234" customWidth="1"/>
    <col min="4" max="4" width="2.421875" style="151" bestFit="1" customWidth="1"/>
    <col min="5" max="5" width="132.421875" style="151" customWidth="1"/>
    <col min="6" max="6" width="2.7109375" style="151" customWidth="1"/>
    <col min="7" max="27" width="14.421875" style="399" customWidth="1"/>
    <col min="28" max="16384" width="14.421875" style="151" customWidth="1"/>
  </cols>
  <sheetData>
    <row r="1" s="398" customFormat="1" ht="15" customHeight="1"/>
    <row r="2" spans="2:6" ht="15" customHeight="1">
      <c r="B2" s="88"/>
      <c r="C2" s="90"/>
      <c r="D2" s="90"/>
      <c r="E2" s="91"/>
      <c r="F2" s="92"/>
    </row>
    <row r="3" spans="2:6" ht="45" customHeight="1">
      <c r="B3" s="93"/>
      <c r="C3" s="96" t="s">
        <v>308</v>
      </c>
      <c r="D3" s="96"/>
      <c r="E3" s="233"/>
      <c r="F3" s="98"/>
    </row>
    <row r="4" spans="1:27" s="152" customFormat="1" ht="55.5" customHeight="1">
      <c r="A4" s="400"/>
      <c r="B4" s="100"/>
      <c r="C4" s="102"/>
      <c r="D4" s="103"/>
      <c r="E4" s="150" t="str">
        <f>IF(OR(CONCATENATE(E7,E8,E9,E10,E11,E12,E13,E14,E15,E16,E17,E18,E19,E20,E21)="",CONCATENATE(E25,E26,E27,E28,E29,E30,E31,E32,E33,E34,E35,E36,E37,E38,E39)=""),"Zde vyplňte kroky pro zmírnění/odstranění rizik a návrh kontaktu.","")</f>
        <v>Zde vyplňte kroky pro zmírnění/odstranění rizik a návrh kontaktu.</v>
      </c>
      <c r="F4" s="105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</row>
    <row r="5" spans="1:27" s="154" customFormat="1" ht="15.75" customHeight="1">
      <c r="A5" s="401"/>
      <c r="B5" s="153"/>
      <c r="C5" s="81" t="s">
        <v>158</v>
      </c>
      <c r="D5" s="85"/>
      <c r="E5" s="85"/>
      <c r="F5" s="105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</row>
    <row r="6" spans="1:27" s="152" customFormat="1" ht="4.5">
      <c r="A6" s="400"/>
      <c r="B6" s="100"/>
      <c r="C6" s="103"/>
      <c r="D6" s="155"/>
      <c r="E6" s="104"/>
      <c r="F6" s="105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</row>
    <row r="7" spans="1:27" s="152" customFormat="1" ht="13.5">
      <c r="A7" s="400"/>
      <c r="B7" s="100"/>
      <c r="C7" s="102"/>
      <c r="D7" s="103"/>
      <c r="E7" s="208"/>
      <c r="F7" s="105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</row>
    <row r="8" spans="1:27" s="154" customFormat="1" ht="13.5">
      <c r="A8" s="401"/>
      <c r="B8" s="153"/>
      <c r="C8" s="203"/>
      <c r="D8" s="203"/>
      <c r="E8" s="205"/>
      <c r="F8" s="204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</row>
    <row r="9" spans="1:27" s="154" customFormat="1" ht="13.5">
      <c r="A9" s="401"/>
      <c r="B9" s="153"/>
      <c r="C9" s="203"/>
      <c r="D9" s="203"/>
      <c r="E9" s="206"/>
      <c r="F9" s="204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</row>
    <row r="10" spans="1:27" s="154" customFormat="1" ht="13.5">
      <c r="A10" s="401"/>
      <c r="B10" s="153"/>
      <c r="C10" s="203"/>
      <c r="D10" s="203"/>
      <c r="E10" s="205"/>
      <c r="F10" s="204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</row>
    <row r="11" spans="1:27" s="154" customFormat="1" ht="13.5">
      <c r="A11" s="401"/>
      <c r="B11" s="153"/>
      <c r="C11" s="203"/>
      <c r="D11" s="203"/>
      <c r="E11" s="205"/>
      <c r="F11" s="204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</row>
    <row r="12" spans="1:27" s="154" customFormat="1" ht="13.5">
      <c r="A12" s="401"/>
      <c r="B12" s="153"/>
      <c r="C12" s="203"/>
      <c r="D12" s="203"/>
      <c r="E12" s="205"/>
      <c r="F12" s="204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</row>
    <row r="13" spans="1:27" s="154" customFormat="1" ht="13.5">
      <c r="A13" s="401"/>
      <c r="B13" s="153"/>
      <c r="C13" s="203"/>
      <c r="D13" s="203"/>
      <c r="E13" s="205"/>
      <c r="F13" s="204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</row>
    <row r="14" spans="1:27" s="154" customFormat="1" ht="13.5">
      <c r="A14" s="401"/>
      <c r="B14" s="153"/>
      <c r="C14" s="203"/>
      <c r="D14" s="203"/>
      <c r="E14" s="205"/>
      <c r="F14" s="204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</row>
    <row r="15" spans="1:27" s="154" customFormat="1" ht="13.5">
      <c r="A15" s="401"/>
      <c r="B15" s="153"/>
      <c r="C15" s="203"/>
      <c r="D15" s="203"/>
      <c r="E15" s="205"/>
      <c r="F15" s="204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</row>
    <row r="16" spans="1:27" s="154" customFormat="1" ht="13.5">
      <c r="A16" s="401"/>
      <c r="B16" s="153"/>
      <c r="C16" s="203"/>
      <c r="D16" s="203"/>
      <c r="E16" s="205"/>
      <c r="F16" s="204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</row>
    <row r="17" spans="1:27" s="154" customFormat="1" ht="13.5">
      <c r="A17" s="401"/>
      <c r="B17" s="153"/>
      <c r="C17" s="203"/>
      <c r="D17" s="203"/>
      <c r="E17" s="205"/>
      <c r="F17" s="204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</row>
    <row r="18" spans="1:27" s="154" customFormat="1" ht="13.5">
      <c r="A18" s="401"/>
      <c r="B18" s="153"/>
      <c r="C18" s="203"/>
      <c r="D18" s="203"/>
      <c r="E18" s="205"/>
      <c r="F18" s="204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</row>
    <row r="19" spans="1:27" s="154" customFormat="1" ht="13.5">
      <c r="A19" s="401"/>
      <c r="B19" s="153"/>
      <c r="C19" s="203"/>
      <c r="D19" s="203"/>
      <c r="E19" s="205"/>
      <c r="F19" s="204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</row>
    <row r="20" spans="1:27" s="154" customFormat="1" ht="13.5">
      <c r="A20" s="401"/>
      <c r="B20" s="153"/>
      <c r="C20" s="203"/>
      <c r="D20" s="203"/>
      <c r="E20" s="205"/>
      <c r="F20" s="204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</row>
    <row r="21" spans="1:27" s="154" customFormat="1" ht="13.5">
      <c r="A21" s="401"/>
      <c r="B21" s="153"/>
      <c r="C21" s="203"/>
      <c r="D21" s="203"/>
      <c r="E21" s="207"/>
      <c r="F21" s="204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</row>
    <row r="22" spans="1:27" s="154" customFormat="1" ht="15.75" customHeight="1">
      <c r="A22" s="401"/>
      <c r="B22" s="153"/>
      <c r="C22" s="156"/>
      <c r="D22" s="157"/>
      <c r="E22" s="104"/>
      <c r="F22" s="105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</row>
    <row r="23" spans="1:27" s="154" customFormat="1" ht="15.75" customHeight="1">
      <c r="A23" s="401"/>
      <c r="B23" s="153"/>
      <c r="C23" s="81" t="s">
        <v>106</v>
      </c>
      <c r="D23" s="85"/>
      <c r="E23" s="85"/>
      <c r="F23" s="105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</row>
    <row r="24" spans="1:27" s="152" customFormat="1" ht="4.5">
      <c r="A24" s="400"/>
      <c r="B24" s="100"/>
      <c r="C24" s="103"/>
      <c r="D24" s="155"/>
      <c r="E24" s="104"/>
      <c r="F24" s="105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</row>
    <row r="25" spans="1:27" s="152" customFormat="1" ht="13.5">
      <c r="A25" s="400"/>
      <c r="B25" s="100"/>
      <c r="C25" s="103"/>
      <c r="D25" s="155"/>
      <c r="E25" s="208"/>
      <c r="F25" s="105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</row>
    <row r="26" spans="1:27" s="152" customFormat="1" ht="13.5">
      <c r="A26" s="400"/>
      <c r="B26" s="100"/>
      <c r="C26" s="103"/>
      <c r="D26" s="155"/>
      <c r="E26" s="205"/>
      <c r="F26" s="105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</row>
    <row r="27" spans="1:27" s="152" customFormat="1" ht="13.5">
      <c r="A27" s="400"/>
      <c r="B27" s="100"/>
      <c r="C27" s="103"/>
      <c r="D27" s="155"/>
      <c r="E27" s="206"/>
      <c r="F27" s="105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</row>
    <row r="28" spans="1:27" s="152" customFormat="1" ht="13.5">
      <c r="A28" s="400"/>
      <c r="B28" s="100"/>
      <c r="C28" s="103"/>
      <c r="D28" s="155"/>
      <c r="E28" s="205"/>
      <c r="F28" s="105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</row>
    <row r="29" spans="1:27" s="152" customFormat="1" ht="13.5">
      <c r="A29" s="400"/>
      <c r="B29" s="100"/>
      <c r="C29" s="103"/>
      <c r="D29" s="155"/>
      <c r="E29" s="205"/>
      <c r="F29" s="105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</row>
    <row r="30" spans="1:27" s="152" customFormat="1" ht="13.5">
      <c r="A30" s="400"/>
      <c r="B30" s="100"/>
      <c r="C30" s="103"/>
      <c r="D30" s="155"/>
      <c r="E30" s="205"/>
      <c r="F30" s="105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</row>
    <row r="31" spans="1:27" s="152" customFormat="1" ht="13.5">
      <c r="A31" s="400"/>
      <c r="B31" s="100"/>
      <c r="C31" s="103"/>
      <c r="D31" s="155"/>
      <c r="E31" s="205"/>
      <c r="F31" s="105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</row>
    <row r="32" spans="1:27" s="152" customFormat="1" ht="13.5">
      <c r="A32" s="400"/>
      <c r="B32" s="100"/>
      <c r="C32" s="103"/>
      <c r="D32" s="155"/>
      <c r="E32" s="205"/>
      <c r="F32" s="105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</row>
    <row r="33" spans="1:27" s="152" customFormat="1" ht="13.5">
      <c r="A33" s="400"/>
      <c r="B33" s="100"/>
      <c r="C33" s="103"/>
      <c r="D33" s="155"/>
      <c r="E33" s="205"/>
      <c r="F33" s="105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</row>
    <row r="34" spans="1:27" s="152" customFormat="1" ht="13.5">
      <c r="A34" s="400"/>
      <c r="B34" s="100"/>
      <c r="C34" s="103"/>
      <c r="D34" s="155"/>
      <c r="E34" s="205"/>
      <c r="F34" s="105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</row>
    <row r="35" spans="1:27" s="152" customFormat="1" ht="13.5">
      <c r="A35" s="400"/>
      <c r="B35" s="100"/>
      <c r="C35" s="103"/>
      <c r="D35" s="155"/>
      <c r="E35" s="205"/>
      <c r="F35" s="105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</row>
    <row r="36" spans="1:27" s="152" customFormat="1" ht="13.5">
      <c r="A36" s="400"/>
      <c r="B36" s="100"/>
      <c r="C36" s="103"/>
      <c r="D36" s="155"/>
      <c r="E36" s="205"/>
      <c r="F36" s="105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</row>
    <row r="37" spans="1:27" s="152" customFormat="1" ht="13.5">
      <c r="A37" s="400"/>
      <c r="B37" s="100"/>
      <c r="C37" s="103"/>
      <c r="D37" s="155"/>
      <c r="E37" s="205"/>
      <c r="F37" s="105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</row>
    <row r="38" spans="1:27" s="152" customFormat="1" ht="13.5">
      <c r="A38" s="400"/>
      <c r="B38" s="100"/>
      <c r="C38" s="103"/>
      <c r="D38" s="155"/>
      <c r="E38" s="205"/>
      <c r="F38" s="105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</row>
    <row r="39" spans="1:27" s="154" customFormat="1" ht="13.5">
      <c r="A39" s="401"/>
      <c r="B39" s="153"/>
      <c r="C39" s="203"/>
      <c r="D39" s="203"/>
      <c r="E39" s="207"/>
      <c r="F39" s="204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</row>
    <row r="40" spans="1:27" s="154" customFormat="1" ht="15.75" customHeight="1">
      <c r="A40" s="401"/>
      <c r="B40" s="153"/>
      <c r="C40" s="104"/>
      <c r="D40" s="104"/>
      <c r="E40" s="158"/>
      <c r="F40" s="209"/>
      <c r="G40" s="399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</row>
    <row r="41" spans="1:27" s="154" customFormat="1" ht="15.75" customHeight="1">
      <c r="A41" s="401"/>
      <c r="B41" s="159"/>
      <c r="C41" s="160"/>
      <c r="D41" s="161"/>
      <c r="E41" s="162"/>
      <c r="F41" s="210"/>
      <c r="G41" s="399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</row>
    <row r="42" s="399" customFormat="1" ht="12">
      <c r="C42" s="406"/>
    </row>
    <row r="43" s="399" customFormat="1" ht="12">
      <c r="C43" s="406"/>
    </row>
    <row r="44" s="399" customFormat="1" ht="12">
      <c r="C44" s="406"/>
    </row>
    <row r="45" s="399" customFormat="1" ht="12">
      <c r="C45" s="406"/>
    </row>
    <row r="46" s="399" customFormat="1" ht="12">
      <c r="C46" s="406"/>
    </row>
    <row r="47" s="399" customFormat="1" ht="12">
      <c r="C47" s="406"/>
    </row>
    <row r="48" s="399" customFormat="1" ht="12">
      <c r="C48" s="406"/>
    </row>
    <row r="49" s="399" customFormat="1" ht="12">
      <c r="C49" s="406"/>
    </row>
    <row r="50" s="399" customFormat="1" ht="12">
      <c r="C50" s="406"/>
    </row>
    <row r="51" s="399" customFormat="1" ht="12">
      <c r="C51" s="406"/>
    </row>
    <row r="52" s="399" customFormat="1" ht="12">
      <c r="C52" s="406"/>
    </row>
    <row r="53" s="399" customFormat="1" ht="12">
      <c r="C53" s="406"/>
    </row>
    <row r="54" s="399" customFormat="1" ht="12">
      <c r="C54" s="406"/>
    </row>
    <row r="55" s="399" customFormat="1" ht="12">
      <c r="C55" s="406"/>
    </row>
    <row r="56" s="399" customFormat="1" ht="12">
      <c r="C56" s="406"/>
    </row>
    <row r="57" s="399" customFormat="1" ht="12">
      <c r="C57" s="406"/>
    </row>
    <row r="58" s="399" customFormat="1" ht="12">
      <c r="C58" s="406"/>
    </row>
    <row r="59" s="399" customFormat="1" ht="12">
      <c r="C59" s="406"/>
    </row>
    <row r="60" s="399" customFormat="1" ht="12">
      <c r="C60" s="406"/>
    </row>
    <row r="61" s="399" customFormat="1" ht="12">
      <c r="C61" s="406"/>
    </row>
    <row r="62" s="399" customFormat="1" ht="12">
      <c r="C62" s="406"/>
    </row>
    <row r="63" s="399" customFormat="1" ht="12">
      <c r="C63" s="406"/>
    </row>
    <row r="64" s="399" customFormat="1" ht="12">
      <c r="C64" s="406"/>
    </row>
    <row r="65" s="399" customFormat="1" ht="12">
      <c r="C65" s="406"/>
    </row>
    <row r="66" s="399" customFormat="1" ht="12">
      <c r="C66" s="406"/>
    </row>
    <row r="67" s="399" customFormat="1" ht="12">
      <c r="C67" s="406"/>
    </row>
    <row r="68" s="399" customFormat="1" ht="12">
      <c r="C68" s="406"/>
    </row>
    <row r="69" s="399" customFormat="1" ht="12">
      <c r="C69" s="406"/>
    </row>
    <row r="70" s="399" customFormat="1" ht="12">
      <c r="C70" s="406"/>
    </row>
    <row r="71" s="399" customFormat="1" ht="12">
      <c r="C71" s="406"/>
    </row>
    <row r="72" s="399" customFormat="1" ht="12">
      <c r="C72" s="406"/>
    </row>
    <row r="73" s="399" customFormat="1" ht="12">
      <c r="C73" s="406"/>
    </row>
    <row r="74" s="399" customFormat="1" ht="12">
      <c r="C74" s="406"/>
    </row>
    <row r="75" s="399" customFormat="1" ht="12">
      <c r="C75" s="406"/>
    </row>
    <row r="76" s="399" customFormat="1" ht="12">
      <c r="C76" s="406"/>
    </row>
    <row r="77" s="399" customFormat="1" ht="12">
      <c r="C77" s="406"/>
    </row>
    <row r="78" s="399" customFormat="1" ht="12">
      <c r="C78" s="406"/>
    </row>
    <row r="79" s="399" customFormat="1" ht="12">
      <c r="C79" s="406"/>
    </row>
    <row r="80" s="399" customFormat="1" ht="12">
      <c r="C80" s="406"/>
    </row>
    <row r="81" s="399" customFormat="1" ht="12">
      <c r="C81" s="406"/>
    </row>
    <row r="82" s="399" customFormat="1" ht="12">
      <c r="C82" s="406"/>
    </row>
    <row r="83" s="399" customFormat="1" ht="12">
      <c r="C83" s="406"/>
    </row>
    <row r="84" s="399" customFormat="1" ht="12">
      <c r="C84" s="406"/>
    </row>
    <row r="85" s="399" customFormat="1" ht="12">
      <c r="C85" s="406"/>
    </row>
    <row r="86" s="399" customFormat="1" ht="12">
      <c r="C86" s="406"/>
    </row>
    <row r="87" s="399" customFormat="1" ht="12">
      <c r="C87" s="406"/>
    </row>
    <row r="88" s="399" customFormat="1" ht="12">
      <c r="C88" s="406"/>
    </row>
    <row r="89" s="399" customFormat="1" ht="12">
      <c r="C89" s="406"/>
    </row>
    <row r="90" s="399" customFormat="1" ht="12">
      <c r="C90" s="406"/>
    </row>
    <row r="91" s="399" customFormat="1" ht="12">
      <c r="C91" s="406"/>
    </row>
    <row r="92" s="399" customFormat="1" ht="12">
      <c r="C92" s="406"/>
    </row>
    <row r="93" s="399" customFormat="1" ht="12">
      <c r="C93" s="406"/>
    </row>
    <row r="94" s="399" customFormat="1" ht="12">
      <c r="C94" s="406"/>
    </row>
    <row r="95" s="399" customFormat="1" ht="12">
      <c r="C95" s="406"/>
    </row>
    <row r="96" s="399" customFormat="1" ht="12">
      <c r="C96" s="406"/>
    </row>
    <row r="97" s="399" customFormat="1" ht="12">
      <c r="C97" s="406"/>
    </row>
    <row r="98" s="399" customFormat="1" ht="12">
      <c r="C98" s="406"/>
    </row>
    <row r="99" s="399" customFormat="1" ht="12">
      <c r="C99" s="406"/>
    </row>
    <row r="100" s="399" customFormat="1" ht="12">
      <c r="C100" s="406"/>
    </row>
    <row r="101" s="399" customFormat="1" ht="12">
      <c r="C101" s="406"/>
    </row>
    <row r="102" s="399" customFormat="1" ht="12">
      <c r="C102" s="406"/>
    </row>
    <row r="103" s="399" customFormat="1" ht="12">
      <c r="C103" s="406"/>
    </row>
    <row r="104" s="399" customFormat="1" ht="12">
      <c r="C104" s="406"/>
    </row>
    <row r="105" s="399" customFormat="1" ht="12">
      <c r="C105" s="406"/>
    </row>
    <row r="106" s="399" customFormat="1" ht="12">
      <c r="C106" s="406"/>
    </row>
    <row r="107" s="399" customFormat="1" ht="12">
      <c r="C107" s="406"/>
    </row>
    <row r="108" s="399" customFormat="1" ht="12">
      <c r="C108" s="406"/>
    </row>
    <row r="109" s="399" customFormat="1" ht="12">
      <c r="C109" s="406"/>
    </row>
    <row r="110" s="399" customFormat="1" ht="12">
      <c r="C110" s="406"/>
    </row>
    <row r="111" s="399" customFormat="1" ht="12">
      <c r="C111" s="406"/>
    </row>
    <row r="112" s="399" customFormat="1" ht="12">
      <c r="C112" s="406"/>
    </row>
    <row r="113" s="399" customFormat="1" ht="12">
      <c r="C113" s="406"/>
    </row>
    <row r="114" s="399" customFormat="1" ht="12">
      <c r="C114" s="406"/>
    </row>
    <row r="115" s="399" customFormat="1" ht="12">
      <c r="C115" s="406"/>
    </row>
    <row r="116" s="399" customFormat="1" ht="12">
      <c r="C116" s="406"/>
    </row>
    <row r="117" s="399" customFormat="1" ht="12">
      <c r="C117" s="406"/>
    </row>
    <row r="118" s="399" customFormat="1" ht="12">
      <c r="C118" s="406"/>
    </row>
    <row r="119" s="399" customFormat="1" ht="12">
      <c r="C119" s="406"/>
    </row>
    <row r="120" s="399" customFormat="1" ht="12">
      <c r="C120" s="406"/>
    </row>
    <row r="121" s="399" customFormat="1" ht="12">
      <c r="C121" s="406"/>
    </row>
    <row r="122" s="399" customFormat="1" ht="12">
      <c r="C122" s="406"/>
    </row>
    <row r="123" s="399" customFormat="1" ht="12">
      <c r="C123" s="406"/>
    </row>
    <row r="124" s="399" customFormat="1" ht="12">
      <c r="C124" s="406"/>
    </row>
    <row r="125" s="399" customFormat="1" ht="12">
      <c r="C125" s="406"/>
    </row>
    <row r="126" s="399" customFormat="1" ht="12">
      <c r="C126" s="406"/>
    </row>
    <row r="127" s="399" customFormat="1" ht="12">
      <c r="C127" s="406"/>
    </row>
    <row r="128" s="399" customFormat="1" ht="12">
      <c r="C128" s="406"/>
    </row>
    <row r="129" s="399" customFormat="1" ht="12">
      <c r="C129" s="406"/>
    </row>
    <row r="130" s="399" customFormat="1" ht="12">
      <c r="C130" s="406"/>
    </row>
    <row r="131" s="399" customFormat="1" ht="12">
      <c r="C131" s="406"/>
    </row>
    <row r="132" s="399" customFormat="1" ht="12">
      <c r="C132" s="406"/>
    </row>
    <row r="133" s="399" customFormat="1" ht="12">
      <c r="C133" s="406"/>
    </row>
    <row r="134" s="399" customFormat="1" ht="12">
      <c r="C134" s="406"/>
    </row>
    <row r="135" s="399" customFormat="1" ht="12">
      <c r="C135" s="406"/>
    </row>
    <row r="136" s="399" customFormat="1" ht="12">
      <c r="C136" s="406"/>
    </row>
    <row r="137" s="399" customFormat="1" ht="12">
      <c r="C137" s="406"/>
    </row>
    <row r="138" s="399" customFormat="1" ht="12">
      <c r="C138" s="406"/>
    </row>
    <row r="139" s="399" customFormat="1" ht="12">
      <c r="C139" s="406"/>
    </row>
    <row r="140" s="399" customFormat="1" ht="12">
      <c r="C140" s="406"/>
    </row>
    <row r="141" s="399" customFormat="1" ht="12">
      <c r="C141" s="406"/>
    </row>
    <row r="142" s="399" customFormat="1" ht="12">
      <c r="C142" s="406"/>
    </row>
    <row r="143" s="399" customFormat="1" ht="12">
      <c r="C143" s="406"/>
    </row>
    <row r="144" s="399" customFormat="1" ht="12">
      <c r="C144" s="406"/>
    </row>
    <row r="145" s="399" customFormat="1" ht="12">
      <c r="C145" s="406"/>
    </row>
    <row r="146" s="399" customFormat="1" ht="12">
      <c r="C146" s="406"/>
    </row>
    <row r="147" s="399" customFormat="1" ht="12">
      <c r="C147" s="406"/>
    </row>
    <row r="148" s="399" customFormat="1" ht="12">
      <c r="C148" s="406"/>
    </row>
    <row r="149" s="399" customFormat="1" ht="12">
      <c r="C149" s="406"/>
    </row>
    <row r="150" s="399" customFormat="1" ht="12">
      <c r="C150" s="406"/>
    </row>
    <row r="151" s="399" customFormat="1" ht="12">
      <c r="C151" s="406"/>
    </row>
    <row r="152" s="399" customFormat="1" ht="12">
      <c r="C152" s="406"/>
    </row>
    <row r="153" s="399" customFormat="1" ht="12">
      <c r="C153" s="406"/>
    </row>
    <row r="154" s="399" customFormat="1" ht="12">
      <c r="C154" s="406"/>
    </row>
    <row r="155" s="399" customFormat="1" ht="12">
      <c r="C155" s="406"/>
    </row>
    <row r="156" s="399" customFormat="1" ht="12">
      <c r="C156" s="406"/>
    </row>
    <row r="157" s="399" customFormat="1" ht="12">
      <c r="C157" s="406"/>
    </row>
    <row r="158" s="399" customFormat="1" ht="12">
      <c r="C158" s="406"/>
    </row>
    <row r="159" s="399" customFormat="1" ht="12">
      <c r="C159" s="406"/>
    </row>
    <row r="160" s="399" customFormat="1" ht="12">
      <c r="C160" s="406"/>
    </row>
    <row r="161" s="399" customFormat="1" ht="12">
      <c r="C161" s="406"/>
    </row>
    <row r="162" s="399" customFormat="1" ht="12">
      <c r="C162" s="406"/>
    </row>
    <row r="163" s="399" customFormat="1" ht="12">
      <c r="C163" s="406"/>
    </row>
    <row r="164" s="399" customFormat="1" ht="12">
      <c r="C164" s="406"/>
    </row>
    <row r="165" s="399" customFormat="1" ht="12">
      <c r="C165" s="406"/>
    </row>
    <row r="166" s="399" customFormat="1" ht="12">
      <c r="C166" s="406"/>
    </row>
    <row r="167" s="399" customFormat="1" ht="12">
      <c r="C167" s="406"/>
    </row>
    <row r="168" s="399" customFormat="1" ht="12">
      <c r="C168" s="406"/>
    </row>
    <row r="169" s="399" customFormat="1" ht="12">
      <c r="C169" s="406"/>
    </row>
    <row r="170" s="399" customFormat="1" ht="12">
      <c r="C170" s="406"/>
    </row>
    <row r="171" s="399" customFormat="1" ht="12">
      <c r="C171" s="406"/>
    </row>
    <row r="172" s="399" customFormat="1" ht="12">
      <c r="C172" s="406"/>
    </row>
    <row r="173" s="399" customFormat="1" ht="12">
      <c r="C173" s="406"/>
    </row>
    <row r="174" s="399" customFormat="1" ht="12">
      <c r="C174" s="406"/>
    </row>
    <row r="175" s="399" customFormat="1" ht="12">
      <c r="C175" s="406"/>
    </row>
    <row r="176" s="399" customFormat="1" ht="12">
      <c r="C176" s="406"/>
    </row>
    <row r="177" s="399" customFormat="1" ht="12">
      <c r="C177" s="406"/>
    </row>
    <row r="178" s="399" customFormat="1" ht="12">
      <c r="C178" s="406"/>
    </row>
    <row r="179" s="399" customFormat="1" ht="12">
      <c r="C179" s="406"/>
    </row>
    <row r="180" s="399" customFormat="1" ht="12">
      <c r="C180" s="406"/>
    </row>
    <row r="181" s="399" customFormat="1" ht="12">
      <c r="C181" s="406"/>
    </row>
    <row r="182" s="399" customFormat="1" ht="12">
      <c r="C182" s="406"/>
    </row>
    <row r="183" s="399" customFormat="1" ht="12">
      <c r="C183" s="406"/>
    </row>
    <row r="184" s="399" customFormat="1" ht="12">
      <c r="C184" s="406"/>
    </row>
    <row r="185" s="399" customFormat="1" ht="12">
      <c r="C185" s="406"/>
    </row>
    <row r="186" s="399" customFormat="1" ht="12">
      <c r="C186" s="406"/>
    </row>
    <row r="187" s="399" customFormat="1" ht="12">
      <c r="C187" s="406"/>
    </row>
    <row r="188" s="399" customFormat="1" ht="12">
      <c r="C188" s="406"/>
    </row>
    <row r="189" s="399" customFormat="1" ht="12">
      <c r="C189" s="406"/>
    </row>
    <row r="190" s="399" customFormat="1" ht="12">
      <c r="C190" s="406"/>
    </row>
    <row r="191" s="399" customFormat="1" ht="12">
      <c r="C191" s="406"/>
    </row>
    <row r="192" s="399" customFormat="1" ht="12">
      <c r="C192" s="406"/>
    </row>
    <row r="193" s="399" customFormat="1" ht="12">
      <c r="C193" s="406"/>
    </row>
    <row r="194" s="399" customFormat="1" ht="12">
      <c r="C194" s="406"/>
    </row>
    <row r="195" s="399" customFormat="1" ht="12">
      <c r="C195" s="406"/>
    </row>
    <row r="196" s="399" customFormat="1" ht="12">
      <c r="C196" s="406"/>
    </row>
    <row r="197" s="399" customFormat="1" ht="12">
      <c r="C197" s="406"/>
    </row>
    <row r="198" s="399" customFormat="1" ht="12">
      <c r="C198" s="406"/>
    </row>
    <row r="199" s="399" customFormat="1" ht="12">
      <c r="C199" s="406"/>
    </row>
    <row r="200" s="399" customFormat="1" ht="12">
      <c r="C200" s="406"/>
    </row>
    <row r="201" s="399" customFormat="1" ht="12">
      <c r="C201" s="406"/>
    </row>
    <row r="202" s="399" customFormat="1" ht="12">
      <c r="C202" s="406"/>
    </row>
    <row r="203" s="399" customFormat="1" ht="12">
      <c r="C203" s="406"/>
    </row>
    <row r="204" s="399" customFormat="1" ht="12">
      <c r="C204" s="406"/>
    </row>
    <row r="205" s="399" customFormat="1" ht="12">
      <c r="C205" s="406"/>
    </row>
    <row r="206" s="399" customFormat="1" ht="12">
      <c r="C206" s="406"/>
    </row>
    <row r="207" s="399" customFormat="1" ht="12">
      <c r="C207" s="406"/>
    </row>
    <row r="208" s="399" customFormat="1" ht="12">
      <c r="C208" s="406"/>
    </row>
    <row r="209" s="399" customFormat="1" ht="12">
      <c r="C209" s="406"/>
    </row>
    <row r="210" s="399" customFormat="1" ht="12">
      <c r="C210" s="406"/>
    </row>
    <row r="211" s="399" customFormat="1" ht="12">
      <c r="C211" s="406"/>
    </row>
    <row r="212" s="399" customFormat="1" ht="12">
      <c r="C212" s="406"/>
    </row>
    <row r="213" s="399" customFormat="1" ht="12">
      <c r="C213" s="406"/>
    </row>
    <row r="214" s="399" customFormat="1" ht="12">
      <c r="C214" s="406"/>
    </row>
    <row r="215" s="399" customFormat="1" ht="12">
      <c r="C215" s="406"/>
    </row>
    <row r="216" s="399" customFormat="1" ht="12">
      <c r="C216" s="406"/>
    </row>
    <row r="217" s="399" customFormat="1" ht="12">
      <c r="C217" s="406"/>
    </row>
    <row r="218" s="399" customFormat="1" ht="12">
      <c r="C218" s="406"/>
    </row>
    <row r="219" s="399" customFormat="1" ht="12">
      <c r="C219" s="406"/>
    </row>
    <row r="220" s="399" customFormat="1" ht="12">
      <c r="C220" s="406"/>
    </row>
    <row r="221" s="399" customFormat="1" ht="12">
      <c r="C221" s="406"/>
    </row>
    <row r="222" s="399" customFormat="1" ht="12">
      <c r="C222" s="406"/>
    </row>
    <row r="223" s="399" customFormat="1" ht="12">
      <c r="C223" s="406"/>
    </row>
    <row r="224" s="399" customFormat="1" ht="12">
      <c r="C224" s="406"/>
    </row>
    <row r="225" s="399" customFormat="1" ht="12">
      <c r="C225" s="406"/>
    </row>
    <row r="226" s="399" customFormat="1" ht="12">
      <c r="C226" s="406"/>
    </row>
    <row r="227" s="399" customFormat="1" ht="12">
      <c r="C227" s="406"/>
    </row>
    <row r="228" s="399" customFormat="1" ht="12">
      <c r="C228" s="406"/>
    </row>
    <row r="229" s="399" customFormat="1" ht="12">
      <c r="C229" s="406"/>
    </row>
    <row r="230" s="399" customFormat="1" ht="12">
      <c r="C230" s="406"/>
    </row>
    <row r="231" s="399" customFormat="1" ht="12">
      <c r="C231" s="406"/>
    </row>
    <row r="232" s="399" customFormat="1" ht="12">
      <c r="C232" s="406"/>
    </row>
    <row r="233" s="399" customFormat="1" ht="12">
      <c r="C233" s="406"/>
    </row>
    <row r="234" s="399" customFormat="1" ht="12">
      <c r="C234" s="406"/>
    </row>
    <row r="235" s="399" customFormat="1" ht="12">
      <c r="C235" s="406"/>
    </row>
    <row r="236" s="399" customFormat="1" ht="12">
      <c r="C236" s="406"/>
    </row>
    <row r="237" s="399" customFormat="1" ht="12">
      <c r="C237" s="406"/>
    </row>
    <row r="238" s="399" customFormat="1" ht="12">
      <c r="C238" s="406"/>
    </row>
    <row r="239" s="399" customFormat="1" ht="12">
      <c r="C239" s="406"/>
    </row>
    <row r="240" s="399" customFormat="1" ht="12">
      <c r="C240" s="406"/>
    </row>
    <row r="241" s="399" customFormat="1" ht="12">
      <c r="C241" s="406"/>
    </row>
    <row r="242" s="399" customFormat="1" ht="12">
      <c r="C242" s="406"/>
    </row>
    <row r="243" s="399" customFormat="1" ht="12">
      <c r="C243" s="406"/>
    </row>
    <row r="244" s="399" customFormat="1" ht="12">
      <c r="C244" s="406"/>
    </row>
    <row r="245" s="399" customFormat="1" ht="12">
      <c r="C245" s="406"/>
    </row>
    <row r="246" s="399" customFormat="1" ht="12">
      <c r="C246" s="406"/>
    </row>
    <row r="247" s="399" customFormat="1" ht="12">
      <c r="C247" s="406"/>
    </row>
    <row r="248" s="399" customFormat="1" ht="12">
      <c r="C248" s="406"/>
    </row>
    <row r="249" s="399" customFormat="1" ht="12">
      <c r="C249" s="406"/>
    </row>
    <row r="250" s="399" customFormat="1" ht="12">
      <c r="C250" s="406"/>
    </row>
    <row r="251" s="399" customFormat="1" ht="12">
      <c r="C251" s="406"/>
    </row>
    <row r="252" s="399" customFormat="1" ht="12">
      <c r="C252" s="406"/>
    </row>
    <row r="253" s="399" customFormat="1" ht="12">
      <c r="C253" s="406"/>
    </row>
    <row r="254" s="399" customFormat="1" ht="12">
      <c r="C254" s="406"/>
    </row>
    <row r="255" s="399" customFormat="1" ht="12">
      <c r="C255" s="406"/>
    </row>
    <row r="256" s="399" customFormat="1" ht="12">
      <c r="C256" s="406"/>
    </row>
    <row r="257" s="399" customFormat="1" ht="12">
      <c r="C257" s="406"/>
    </row>
    <row r="258" s="399" customFormat="1" ht="12">
      <c r="C258" s="406"/>
    </row>
    <row r="259" s="399" customFormat="1" ht="12">
      <c r="C259" s="406"/>
    </row>
    <row r="260" s="399" customFormat="1" ht="12">
      <c r="C260" s="406"/>
    </row>
    <row r="261" s="399" customFormat="1" ht="12">
      <c r="C261" s="406"/>
    </row>
    <row r="262" s="399" customFormat="1" ht="12">
      <c r="C262" s="406"/>
    </row>
    <row r="263" s="399" customFormat="1" ht="12">
      <c r="C263" s="406"/>
    </row>
    <row r="264" s="399" customFormat="1" ht="12">
      <c r="C264" s="406"/>
    </row>
    <row r="265" s="399" customFormat="1" ht="12">
      <c r="C265" s="406"/>
    </row>
    <row r="266" s="399" customFormat="1" ht="12">
      <c r="C266" s="406"/>
    </row>
    <row r="267" s="399" customFormat="1" ht="12">
      <c r="C267" s="406"/>
    </row>
    <row r="268" s="399" customFormat="1" ht="12">
      <c r="C268" s="406"/>
    </row>
    <row r="269" s="399" customFormat="1" ht="12">
      <c r="C269" s="406"/>
    </row>
    <row r="270" s="399" customFormat="1" ht="12">
      <c r="C270" s="406"/>
    </row>
    <row r="271" s="399" customFormat="1" ht="12">
      <c r="C271" s="406"/>
    </row>
    <row r="272" s="399" customFormat="1" ht="12">
      <c r="C272" s="406"/>
    </row>
    <row r="273" s="399" customFormat="1" ht="12">
      <c r="C273" s="406"/>
    </row>
    <row r="274" s="399" customFormat="1" ht="12">
      <c r="C274" s="406"/>
    </row>
    <row r="275" s="399" customFormat="1" ht="12">
      <c r="C275" s="406"/>
    </row>
    <row r="276" s="399" customFormat="1" ht="12">
      <c r="C276" s="406"/>
    </row>
    <row r="277" s="399" customFormat="1" ht="12">
      <c r="C277" s="406"/>
    </row>
    <row r="278" s="399" customFormat="1" ht="12">
      <c r="C278" s="406"/>
    </row>
    <row r="279" s="399" customFormat="1" ht="12">
      <c r="C279" s="406"/>
    </row>
    <row r="280" s="399" customFormat="1" ht="12">
      <c r="C280" s="406"/>
    </row>
    <row r="281" s="399" customFormat="1" ht="12">
      <c r="C281" s="406"/>
    </row>
    <row r="282" s="399" customFormat="1" ht="12">
      <c r="C282" s="406"/>
    </row>
    <row r="283" s="399" customFormat="1" ht="12">
      <c r="C283" s="406"/>
    </row>
    <row r="284" s="399" customFormat="1" ht="12">
      <c r="C284" s="406"/>
    </row>
    <row r="285" s="399" customFormat="1" ht="12">
      <c r="C285" s="406"/>
    </row>
    <row r="286" s="399" customFormat="1" ht="12">
      <c r="C286" s="406"/>
    </row>
    <row r="287" s="399" customFormat="1" ht="12">
      <c r="C287" s="406"/>
    </row>
    <row r="288" s="399" customFormat="1" ht="12">
      <c r="C288" s="406"/>
    </row>
    <row r="289" s="399" customFormat="1" ht="12">
      <c r="C289" s="406"/>
    </row>
    <row r="290" s="399" customFormat="1" ht="12">
      <c r="C290" s="406"/>
    </row>
    <row r="291" s="399" customFormat="1" ht="12">
      <c r="C291" s="406"/>
    </row>
    <row r="292" s="399" customFormat="1" ht="12">
      <c r="C292" s="406"/>
    </row>
    <row r="293" s="399" customFormat="1" ht="12">
      <c r="C293" s="406"/>
    </row>
    <row r="294" s="399" customFormat="1" ht="12">
      <c r="C294" s="406"/>
    </row>
    <row r="295" s="399" customFormat="1" ht="12">
      <c r="C295" s="406"/>
    </row>
    <row r="296" s="399" customFormat="1" ht="12">
      <c r="C296" s="406"/>
    </row>
    <row r="297" s="399" customFormat="1" ht="12">
      <c r="C297" s="406"/>
    </row>
    <row r="298" s="399" customFormat="1" ht="12">
      <c r="C298" s="406"/>
    </row>
    <row r="299" s="399" customFormat="1" ht="12">
      <c r="C299" s="406"/>
    </row>
    <row r="300" s="399" customFormat="1" ht="12">
      <c r="C300" s="406"/>
    </row>
    <row r="301" s="399" customFormat="1" ht="12">
      <c r="C301" s="406"/>
    </row>
    <row r="302" s="399" customFormat="1" ht="12">
      <c r="C302" s="406"/>
    </row>
    <row r="303" s="399" customFormat="1" ht="12">
      <c r="C303" s="406"/>
    </row>
    <row r="304" s="399" customFormat="1" ht="12">
      <c r="C304" s="406"/>
    </row>
    <row r="305" s="399" customFormat="1" ht="12">
      <c r="C305" s="406"/>
    </row>
    <row r="306" s="399" customFormat="1" ht="12">
      <c r="C306" s="406"/>
    </row>
    <row r="307" s="399" customFormat="1" ht="12">
      <c r="C307" s="406"/>
    </row>
    <row r="308" s="399" customFormat="1" ht="12">
      <c r="C308" s="406"/>
    </row>
    <row r="309" s="399" customFormat="1" ht="12">
      <c r="C309" s="406"/>
    </row>
    <row r="310" s="399" customFormat="1" ht="12">
      <c r="C310" s="406"/>
    </row>
    <row r="311" s="399" customFormat="1" ht="12">
      <c r="C311" s="406"/>
    </row>
    <row r="312" s="399" customFormat="1" ht="12">
      <c r="C312" s="406"/>
    </row>
    <row r="313" s="399" customFormat="1" ht="12">
      <c r="C313" s="406"/>
    </row>
    <row r="314" s="399" customFormat="1" ht="12">
      <c r="C314" s="406"/>
    </row>
    <row r="315" s="399" customFormat="1" ht="12">
      <c r="C315" s="406"/>
    </row>
    <row r="316" s="399" customFormat="1" ht="12">
      <c r="C316" s="406"/>
    </row>
    <row r="317" s="399" customFormat="1" ht="12">
      <c r="C317" s="406"/>
    </row>
    <row r="318" s="399" customFormat="1" ht="12">
      <c r="C318" s="406"/>
    </row>
    <row r="319" s="399" customFormat="1" ht="12">
      <c r="C319" s="406"/>
    </row>
    <row r="320" s="399" customFormat="1" ht="12">
      <c r="C320" s="406"/>
    </row>
    <row r="321" s="399" customFormat="1" ht="12">
      <c r="C321" s="406"/>
    </row>
    <row r="322" s="399" customFormat="1" ht="12">
      <c r="C322" s="406"/>
    </row>
    <row r="323" s="399" customFormat="1" ht="12">
      <c r="C323" s="406"/>
    </row>
    <row r="324" s="399" customFormat="1" ht="12">
      <c r="C324" s="406"/>
    </row>
    <row r="325" s="399" customFormat="1" ht="12">
      <c r="C325" s="406"/>
    </row>
    <row r="326" s="399" customFormat="1" ht="12">
      <c r="C326" s="406"/>
    </row>
    <row r="327" s="399" customFormat="1" ht="12">
      <c r="C327" s="406"/>
    </row>
    <row r="328" s="399" customFormat="1" ht="12">
      <c r="C328" s="406"/>
    </row>
    <row r="329" s="399" customFormat="1" ht="12">
      <c r="C329" s="406"/>
    </row>
    <row r="330" s="399" customFormat="1" ht="12">
      <c r="C330" s="406"/>
    </row>
    <row r="331" s="399" customFormat="1" ht="12">
      <c r="C331" s="406"/>
    </row>
    <row r="332" s="399" customFormat="1" ht="12">
      <c r="C332" s="406"/>
    </row>
    <row r="333" s="399" customFormat="1" ht="12">
      <c r="C333" s="406"/>
    </row>
    <row r="334" s="399" customFormat="1" ht="12">
      <c r="C334" s="406"/>
    </row>
    <row r="335" s="399" customFormat="1" ht="12">
      <c r="C335" s="406"/>
    </row>
    <row r="336" s="399" customFormat="1" ht="12">
      <c r="C336" s="406"/>
    </row>
    <row r="337" s="399" customFormat="1" ht="12">
      <c r="C337" s="406"/>
    </row>
    <row r="338" s="399" customFormat="1" ht="12">
      <c r="C338" s="406"/>
    </row>
    <row r="339" s="399" customFormat="1" ht="12">
      <c r="C339" s="406"/>
    </row>
    <row r="340" s="399" customFormat="1" ht="12">
      <c r="C340" s="406"/>
    </row>
    <row r="341" s="399" customFormat="1" ht="12">
      <c r="C341" s="406"/>
    </row>
    <row r="342" s="399" customFormat="1" ht="12">
      <c r="C342" s="406"/>
    </row>
    <row r="343" s="399" customFormat="1" ht="12">
      <c r="C343" s="406"/>
    </row>
    <row r="344" s="399" customFormat="1" ht="12">
      <c r="C344" s="406"/>
    </row>
    <row r="345" s="399" customFormat="1" ht="12">
      <c r="C345" s="406"/>
    </row>
    <row r="346" s="399" customFormat="1" ht="12">
      <c r="C346" s="406"/>
    </row>
    <row r="347" s="399" customFormat="1" ht="12">
      <c r="C347" s="406"/>
    </row>
    <row r="348" s="399" customFormat="1" ht="12">
      <c r="C348" s="406"/>
    </row>
    <row r="349" s="399" customFormat="1" ht="12">
      <c r="C349" s="406"/>
    </row>
    <row r="350" s="399" customFormat="1" ht="12">
      <c r="C350" s="406"/>
    </row>
    <row r="351" s="399" customFormat="1" ht="12">
      <c r="C351" s="406"/>
    </row>
    <row r="352" s="399" customFormat="1" ht="12">
      <c r="C352" s="406"/>
    </row>
    <row r="353" s="399" customFormat="1" ht="12">
      <c r="C353" s="406"/>
    </row>
    <row r="354" s="399" customFormat="1" ht="12">
      <c r="C354" s="406"/>
    </row>
    <row r="355" s="399" customFormat="1" ht="12">
      <c r="C355" s="406"/>
    </row>
    <row r="356" s="399" customFormat="1" ht="12">
      <c r="C356" s="406"/>
    </row>
    <row r="357" s="399" customFormat="1" ht="12">
      <c r="C357" s="406"/>
    </row>
    <row r="358" s="399" customFormat="1" ht="12">
      <c r="C358" s="406"/>
    </row>
    <row r="359" s="399" customFormat="1" ht="12">
      <c r="C359" s="406"/>
    </row>
    <row r="360" s="399" customFormat="1" ht="12">
      <c r="C360" s="406"/>
    </row>
    <row r="361" s="399" customFormat="1" ht="12">
      <c r="C361" s="406"/>
    </row>
    <row r="362" s="399" customFormat="1" ht="12">
      <c r="C362" s="406"/>
    </row>
    <row r="363" s="399" customFormat="1" ht="12">
      <c r="C363" s="406"/>
    </row>
    <row r="364" s="399" customFormat="1" ht="12">
      <c r="C364" s="406"/>
    </row>
    <row r="365" s="399" customFormat="1" ht="12">
      <c r="C365" s="406"/>
    </row>
    <row r="366" s="399" customFormat="1" ht="12">
      <c r="C366" s="406"/>
    </row>
    <row r="367" s="399" customFormat="1" ht="12">
      <c r="C367" s="406"/>
    </row>
    <row r="368" s="399" customFormat="1" ht="12">
      <c r="C368" s="406"/>
    </row>
    <row r="369" s="399" customFormat="1" ht="12">
      <c r="C369" s="406"/>
    </row>
    <row r="370" s="399" customFormat="1" ht="12">
      <c r="C370" s="406"/>
    </row>
    <row r="371" s="399" customFormat="1" ht="12">
      <c r="C371" s="406"/>
    </row>
    <row r="372" s="399" customFormat="1" ht="12">
      <c r="C372" s="406"/>
    </row>
    <row r="373" s="399" customFormat="1" ht="12">
      <c r="C373" s="406"/>
    </row>
    <row r="374" s="399" customFormat="1" ht="12">
      <c r="C374" s="406"/>
    </row>
    <row r="375" s="399" customFormat="1" ht="12">
      <c r="C375" s="406"/>
    </row>
    <row r="376" s="399" customFormat="1" ht="12">
      <c r="C376" s="406"/>
    </row>
    <row r="377" s="399" customFormat="1" ht="12">
      <c r="C377" s="406"/>
    </row>
    <row r="378" s="399" customFormat="1" ht="12">
      <c r="C378" s="406"/>
    </row>
    <row r="379" s="399" customFormat="1" ht="12">
      <c r="C379" s="406"/>
    </row>
    <row r="380" s="399" customFormat="1" ht="12">
      <c r="C380" s="406"/>
    </row>
    <row r="381" s="399" customFormat="1" ht="12">
      <c r="C381" s="406"/>
    </row>
    <row r="382" s="399" customFormat="1" ht="12">
      <c r="C382" s="406"/>
    </row>
    <row r="383" s="399" customFormat="1" ht="12">
      <c r="C383" s="406"/>
    </row>
    <row r="384" s="399" customFormat="1" ht="12">
      <c r="C384" s="406"/>
    </row>
    <row r="385" s="399" customFormat="1" ht="12">
      <c r="C385" s="406"/>
    </row>
    <row r="386" s="399" customFormat="1" ht="12">
      <c r="C386" s="406"/>
    </row>
    <row r="387" s="399" customFormat="1" ht="12">
      <c r="C387" s="406"/>
    </row>
    <row r="388" s="399" customFormat="1" ht="12">
      <c r="C388" s="406"/>
    </row>
    <row r="389" s="399" customFormat="1" ht="12">
      <c r="C389" s="406"/>
    </row>
    <row r="390" s="399" customFormat="1" ht="12">
      <c r="C390" s="406"/>
    </row>
    <row r="391" s="399" customFormat="1" ht="12">
      <c r="C391" s="406"/>
    </row>
    <row r="392" s="399" customFormat="1" ht="12">
      <c r="C392" s="406"/>
    </row>
    <row r="393" s="399" customFormat="1" ht="12">
      <c r="C393" s="406"/>
    </row>
    <row r="394" s="399" customFormat="1" ht="12">
      <c r="C394" s="406"/>
    </row>
    <row r="395" s="399" customFormat="1" ht="12">
      <c r="C395" s="406"/>
    </row>
    <row r="396" s="399" customFormat="1" ht="12">
      <c r="C396" s="406"/>
    </row>
    <row r="397" s="399" customFormat="1" ht="12">
      <c r="C397" s="406"/>
    </row>
    <row r="398" s="399" customFormat="1" ht="12">
      <c r="C398" s="406"/>
    </row>
    <row r="399" s="399" customFormat="1" ht="12">
      <c r="C399" s="406"/>
    </row>
    <row r="400" s="399" customFormat="1" ht="12">
      <c r="C400" s="406"/>
    </row>
    <row r="401" s="399" customFormat="1" ht="12">
      <c r="C401" s="406"/>
    </row>
    <row r="402" s="399" customFormat="1" ht="12">
      <c r="C402" s="406"/>
    </row>
    <row r="403" s="399" customFormat="1" ht="12">
      <c r="C403" s="406"/>
    </row>
    <row r="404" s="399" customFormat="1" ht="12">
      <c r="C404" s="406"/>
    </row>
    <row r="405" s="399" customFormat="1" ht="12">
      <c r="C405" s="406"/>
    </row>
    <row r="406" s="399" customFormat="1" ht="12">
      <c r="C406" s="406"/>
    </row>
    <row r="407" s="399" customFormat="1" ht="12">
      <c r="C407" s="406"/>
    </row>
    <row r="408" s="399" customFormat="1" ht="12">
      <c r="C408" s="406"/>
    </row>
    <row r="409" s="399" customFormat="1" ht="12">
      <c r="C409" s="406"/>
    </row>
    <row r="410" s="399" customFormat="1" ht="12">
      <c r="C410" s="406"/>
    </row>
    <row r="411" s="399" customFormat="1" ht="12">
      <c r="C411" s="406"/>
    </row>
    <row r="412" s="399" customFormat="1" ht="12">
      <c r="C412" s="406"/>
    </row>
    <row r="413" s="399" customFormat="1" ht="12">
      <c r="C413" s="406"/>
    </row>
    <row r="414" s="399" customFormat="1" ht="12">
      <c r="C414" s="406"/>
    </row>
    <row r="415" s="399" customFormat="1" ht="12">
      <c r="C415" s="406"/>
    </row>
    <row r="416" s="399" customFormat="1" ht="12">
      <c r="C416" s="406"/>
    </row>
    <row r="417" s="399" customFormat="1" ht="12">
      <c r="C417" s="406"/>
    </row>
    <row r="418" s="399" customFormat="1" ht="12">
      <c r="C418" s="406"/>
    </row>
    <row r="419" s="399" customFormat="1" ht="12">
      <c r="C419" s="406"/>
    </row>
    <row r="420" s="399" customFormat="1" ht="12">
      <c r="C420" s="406"/>
    </row>
    <row r="421" s="399" customFormat="1" ht="12">
      <c r="C421" s="406"/>
    </row>
    <row r="422" s="399" customFormat="1" ht="12">
      <c r="C422" s="406"/>
    </row>
    <row r="423" s="399" customFormat="1" ht="12">
      <c r="C423" s="406"/>
    </row>
    <row r="424" s="399" customFormat="1" ht="12">
      <c r="C424" s="406"/>
    </row>
    <row r="425" s="399" customFormat="1" ht="12">
      <c r="C425" s="406"/>
    </row>
    <row r="426" s="399" customFormat="1" ht="12">
      <c r="C426" s="406"/>
    </row>
    <row r="427" s="399" customFormat="1" ht="12">
      <c r="C427" s="406"/>
    </row>
    <row r="428" s="399" customFormat="1" ht="12">
      <c r="C428" s="406"/>
    </row>
    <row r="429" s="399" customFormat="1" ht="12">
      <c r="C429" s="406"/>
    </row>
    <row r="430" s="399" customFormat="1" ht="12">
      <c r="C430" s="406"/>
    </row>
    <row r="431" s="399" customFormat="1" ht="12">
      <c r="C431" s="406"/>
    </row>
    <row r="432" s="399" customFormat="1" ht="12">
      <c r="C432" s="406"/>
    </row>
    <row r="433" s="399" customFormat="1" ht="12">
      <c r="C433" s="406"/>
    </row>
    <row r="434" s="399" customFormat="1" ht="12">
      <c r="C434" s="406"/>
    </row>
    <row r="435" s="399" customFormat="1" ht="12">
      <c r="C435" s="406"/>
    </row>
    <row r="436" s="399" customFormat="1" ht="12">
      <c r="C436" s="406"/>
    </row>
    <row r="437" s="399" customFormat="1" ht="12">
      <c r="C437" s="406"/>
    </row>
    <row r="438" s="399" customFormat="1" ht="12">
      <c r="C438" s="406"/>
    </row>
    <row r="439" s="399" customFormat="1" ht="12">
      <c r="C439" s="406"/>
    </row>
    <row r="440" s="399" customFormat="1" ht="12">
      <c r="C440" s="406"/>
    </row>
    <row r="441" s="399" customFormat="1" ht="12">
      <c r="C441" s="406"/>
    </row>
    <row r="442" s="399" customFormat="1" ht="12">
      <c r="C442" s="406"/>
    </row>
    <row r="443" s="399" customFormat="1" ht="12">
      <c r="C443" s="406"/>
    </row>
    <row r="444" s="399" customFormat="1" ht="12">
      <c r="C444" s="406"/>
    </row>
    <row r="445" s="399" customFormat="1" ht="12">
      <c r="C445" s="406"/>
    </row>
    <row r="446" s="399" customFormat="1" ht="12">
      <c r="C446" s="406"/>
    </row>
    <row r="447" s="399" customFormat="1" ht="12">
      <c r="C447" s="406"/>
    </row>
    <row r="448" s="399" customFormat="1" ht="12">
      <c r="C448" s="406"/>
    </row>
    <row r="449" s="399" customFormat="1" ht="12">
      <c r="C449" s="406"/>
    </row>
    <row r="450" s="399" customFormat="1" ht="12">
      <c r="C450" s="406"/>
    </row>
    <row r="451" s="399" customFormat="1" ht="12">
      <c r="C451" s="406"/>
    </row>
    <row r="452" s="399" customFormat="1" ht="12">
      <c r="C452" s="406"/>
    </row>
    <row r="453" s="399" customFormat="1" ht="12">
      <c r="C453" s="406"/>
    </row>
    <row r="454" s="399" customFormat="1" ht="12">
      <c r="C454" s="406"/>
    </row>
    <row r="455" s="399" customFormat="1" ht="12">
      <c r="C455" s="406"/>
    </row>
    <row r="456" s="399" customFormat="1" ht="12">
      <c r="C456" s="406"/>
    </row>
    <row r="457" s="399" customFormat="1" ht="12">
      <c r="C457" s="406"/>
    </row>
    <row r="458" s="399" customFormat="1" ht="12">
      <c r="C458" s="406"/>
    </row>
    <row r="459" s="399" customFormat="1" ht="12">
      <c r="C459" s="406"/>
    </row>
    <row r="460" s="399" customFormat="1" ht="12">
      <c r="C460" s="406"/>
    </row>
    <row r="461" s="399" customFormat="1" ht="12">
      <c r="C461" s="406"/>
    </row>
    <row r="462" s="399" customFormat="1" ht="12">
      <c r="C462" s="406"/>
    </row>
    <row r="463" s="399" customFormat="1" ht="12">
      <c r="C463" s="406"/>
    </row>
    <row r="464" s="399" customFormat="1" ht="12">
      <c r="C464" s="406"/>
    </row>
    <row r="465" s="399" customFormat="1" ht="12">
      <c r="C465" s="406"/>
    </row>
    <row r="466" s="399" customFormat="1" ht="12">
      <c r="C466" s="406"/>
    </row>
    <row r="467" s="399" customFormat="1" ht="12">
      <c r="C467" s="406"/>
    </row>
    <row r="468" s="399" customFormat="1" ht="12">
      <c r="C468" s="406"/>
    </row>
    <row r="469" s="399" customFormat="1" ht="12">
      <c r="C469" s="406"/>
    </row>
    <row r="470" s="399" customFormat="1" ht="12">
      <c r="C470" s="406"/>
    </row>
    <row r="471" s="399" customFormat="1" ht="12">
      <c r="C471" s="406"/>
    </row>
    <row r="472" s="399" customFormat="1" ht="12">
      <c r="C472" s="406"/>
    </row>
    <row r="473" s="399" customFormat="1" ht="12">
      <c r="C473" s="406"/>
    </row>
    <row r="474" s="399" customFormat="1" ht="12">
      <c r="C474" s="406"/>
    </row>
    <row r="475" s="399" customFormat="1" ht="12">
      <c r="C475" s="406"/>
    </row>
    <row r="476" s="399" customFormat="1" ht="12">
      <c r="C476" s="406"/>
    </row>
    <row r="477" s="399" customFormat="1" ht="12">
      <c r="C477" s="406"/>
    </row>
    <row r="478" s="399" customFormat="1" ht="12">
      <c r="C478" s="406"/>
    </row>
    <row r="479" s="399" customFormat="1" ht="12">
      <c r="C479" s="406"/>
    </row>
    <row r="480" s="399" customFormat="1" ht="12">
      <c r="C480" s="406"/>
    </row>
    <row r="481" s="399" customFormat="1" ht="12">
      <c r="C481" s="406"/>
    </row>
    <row r="482" s="399" customFormat="1" ht="12">
      <c r="C482" s="406"/>
    </row>
    <row r="483" s="399" customFormat="1" ht="12">
      <c r="C483" s="406"/>
    </row>
    <row r="484" s="399" customFormat="1" ht="12">
      <c r="C484" s="406"/>
    </row>
    <row r="485" s="399" customFormat="1" ht="12">
      <c r="C485" s="406"/>
    </row>
    <row r="486" s="399" customFormat="1" ht="12">
      <c r="C486" s="406"/>
    </row>
    <row r="487" s="399" customFormat="1" ht="12">
      <c r="C487" s="406"/>
    </row>
    <row r="488" s="399" customFormat="1" ht="12">
      <c r="C488" s="406"/>
    </row>
    <row r="489" s="399" customFormat="1" ht="12">
      <c r="C489" s="406"/>
    </row>
    <row r="490" s="399" customFormat="1" ht="12">
      <c r="C490" s="406"/>
    </row>
    <row r="491" s="399" customFormat="1" ht="12">
      <c r="C491" s="406"/>
    </row>
    <row r="492" s="399" customFormat="1" ht="12">
      <c r="C492" s="406"/>
    </row>
    <row r="493" s="399" customFormat="1" ht="12">
      <c r="C493" s="406"/>
    </row>
    <row r="494" s="399" customFormat="1" ht="12">
      <c r="C494" s="406"/>
    </row>
    <row r="495" s="399" customFormat="1" ht="12">
      <c r="C495" s="406"/>
    </row>
    <row r="496" s="399" customFormat="1" ht="12">
      <c r="C496" s="406"/>
    </row>
    <row r="497" s="399" customFormat="1" ht="12">
      <c r="C497" s="406"/>
    </row>
    <row r="498" s="399" customFormat="1" ht="12">
      <c r="C498" s="406"/>
    </row>
    <row r="499" s="399" customFormat="1" ht="12">
      <c r="C499" s="406"/>
    </row>
    <row r="500" s="399" customFormat="1" ht="12">
      <c r="C500" s="406"/>
    </row>
  </sheetData>
  <sheetProtection sheet="1" insertHyperlinks="0" selectLockedCells="1" autoFilter="0" pivotTables="0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&amp;C&amp;P/&amp;N&amp;RVýstupní formulář 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99"/>
  </sheetPr>
  <dimension ref="A1:L131"/>
  <sheetViews>
    <sheetView zoomScalePageLayoutView="0" workbookViewId="0" topLeftCell="A13">
      <selection activeCell="F11" sqref="F11"/>
    </sheetView>
  </sheetViews>
  <sheetFormatPr defaultColWidth="9.140625" defaultRowHeight="12.75" outlineLevelRow="2"/>
  <cols>
    <col min="1" max="1" width="2.7109375" style="166" customWidth="1"/>
    <col min="2" max="4" width="2.7109375" style="164" customWidth="1"/>
    <col min="5" max="5" width="8.8515625" style="164" customWidth="1"/>
    <col min="6" max="6" width="60.00390625" style="167" customWidth="1"/>
    <col min="7" max="7" width="7.140625" style="167" bestFit="1" customWidth="1"/>
    <col min="8" max="9" width="3.7109375" style="164" customWidth="1"/>
    <col min="10" max="10" width="3.7109375" style="231" customWidth="1"/>
    <col min="11" max="11" width="2.7109375" style="164" customWidth="1"/>
    <col min="12" max="12" width="3.57421875" style="164" customWidth="1"/>
    <col min="13" max="16384" width="8.7109375" style="164" customWidth="1"/>
  </cols>
  <sheetData>
    <row r="1" spans="1:12" ht="12.75" thickBot="1">
      <c r="A1" s="63"/>
      <c r="B1" s="67"/>
      <c r="C1" s="67"/>
      <c r="D1" s="67"/>
      <c r="E1" s="67"/>
      <c r="F1" s="68"/>
      <c r="G1" s="68"/>
      <c r="H1" s="67"/>
      <c r="I1" s="67"/>
      <c r="J1" s="211"/>
      <c r="K1" s="67"/>
      <c r="L1" s="67"/>
    </row>
    <row r="2" spans="1:12" ht="12">
      <c r="A2" s="64"/>
      <c r="B2" s="16"/>
      <c r="C2" s="5"/>
      <c r="D2" s="5"/>
      <c r="E2" s="17"/>
      <c r="F2" s="18"/>
      <c r="G2" s="18"/>
      <c r="H2" s="18"/>
      <c r="I2" s="18"/>
      <c r="J2" s="212"/>
      <c r="K2" s="19"/>
      <c r="L2" s="67"/>
    </row>
    <row r="3" spans="1:12" ht="37.5" customHeight="1">
      <c r="A3" s="63"/>
      <c r="B3" s="26"/>
      <c r="C3" s="27"/>
      <c r="D3" s="27"/>
      <c r="E3" s="163" t="s">
        <v>80</v>
      </c>
      <c r="F3" s="267" t="s">
        <v>86</v>
      </c>
      <c r="G3" s="267"/>
      <c r="H3" s="267"/>
      <c r="I3" s="51"/>
      <c r="J3" s="213"/>
      <c r="K3" s="29"/>
      <c r="L3" s="67"/>
    </row>
    <row r="4" spans="1:12" ht="25.5" customHeight="1">
      <c r="A4" s="63"/>
      <c r="B4" s="26"/>
      <c r="C4" s="27"/>
      <c r="D4" s="27"/>
      <c r="E4" s="27"/>
      <c r="F4" s="269" t="s">
        <v>85</v>
      </c>
      <c r="G4" s="269"/>
      <c r="H4" s="269"/>
      <c r="I4" s="53"/>
      <c r="J4" s="214"/>
      <c r="K4" s="29"/>
      <c r="L4" s="67"/>
    </row>
    <row r="5" spans="1:12" ht="12" customHeight="1" thickBot="1">
      <c r="A5" s="63"/>
      <c r="B5" s="30"/>
      <c r="C5" s="31"/>
      <c r="D5" s="31"/>
      <c r="E5" s="31"/>
      <c r="F5" s="268"/>
      <c r="G5" s="268"/>
      <c r="H5" s="268"/>
      <c r="I5" s="52"/>
      <c r="J5" s="215"/>
      <c r="K5" s="32"/>
      <c r="L5" s="67"/>
    </row>
    <row r="6" spans="1:12" ht="12" customHeight="1" thickBot="1">
      <c r="A6" s="63"/>
      <c r="B6" s="63"/>
      <c r="C6" s="63"/>
      <c r="D6" s="63"/>
      <c r="E6" s="63"/>
      <c r="F6" s="69"/>
      <c r="G6" s="69"/>
      <c r="H6" s="69"/>
      <c r="I6" s="69"/>
      <c r="J6" s="216"/>
      <c r="K6" s="63"/>
      <c r="L6" s="67"/>
    </row>
    <row r="7" spans="1:12" ht="12">
      <c r="A7" s="63"/>
      <c r="B7" s="71"/>
      <c r="C7" s="72"/>
      <c r="D7" s="72"/>
      <c r="E7" s="72"/>
      <c r="F7" s="73"/>
      <c r="G7" s="73"/>
      <c r="H7" s="72"/>
      <c r="I7" s="72"/>
      <c r="J7" s="217"/>
      <c r="K7" s="74"/>
      <c r="L7" s="67"/>
    </row>
    <row r="8" spans="1:12" ht="12">
      <c r="A8" s="63"/>
      <c r="B8" s="26"/>
      <c r="C8" s="27"/>
      <c r="D8" s="27"/>
      <c r="E8" s="27" t="s">
        <v>111</v>
      </c>
      <c r="F8" s="28"/>
      <c r="G8" s="28"/>
      <c r="H8" s="27"/>
      <c r="I8" s="27"/>
      <c r="J8" s="218"/>
      <c r="K8" s="29"/>
      <c r="L8" s="67"/>
    </row>
    <row r="9" spans="1:12" ht="24.75">
      <c r="A9" s="63"/>
      <c r="B9" s="26"/>
      <c r="C9" s="27"/>
      <c r="D9" s="27"/>
      <c r="E9" s="27"/>
      <c r="F9" s="169" t="s">
        <v>112</v>
      </c>
      <c r="G9" s="28"/>
      <c r="H9" s="27"/>
      <c r="I9" s="27"/>
      <c r="J9" s="218"/>
      <c r="K9" s="29"/>
      <c r="L9" s="67"/>
    </row>
    <row r="10" spans="1:12" ht="62.25">
      <c r="A10" s="63"/>
      <c r="B10" s="26"/>
      <c r="C10" s="27"/>
      <c r="D10" s="27"/>
      <c r="E10" s="27"/>
      <c r="F10" s="170" t="s">
        <v>113</v>
      </c>
      <c r="G10" s="28"/>
      <c r="H10" s="27"/>
      <c r="I10" s="27"/>
      <c r="J10" s="218"/>
      <c r="K10" s="29"/>
      <c r="L10" s="67"/>
    </row>
    <row r="11" spans="1:12" ht="46.5" customHeight="1">
      <c r="A11" s="63"/>
      <c r="B11" s="26"/>
      <c r="C11" s="27"/>
      <c r="D11" s="27"/>
      <c r="E11" s="27"/>
      <c r="F11" s="170" t="s">
        <v>312</v>
      </c>
      <c r="G11" s="28"/>
      <c r="H11" s="27"/>
      <c r="I11" s="27"/>
      <c r="J11" s="218"/>
      <c r="K11" s="29"/>
      <c r="L11" s="67"/>
    </row>
    <row r="12" spans="1:12" ht="12">
      <c r="A12" s="63"/>
      <c r="B12" s="26"/>
      <c r="C12" s="27"/>
      <c r="D12" s="27"/>
      <c r="E12" s="27"/>
      <c r="F12" s="170"/>
      <c r="G12" s="28"/>
      <c r="H12" s="27"/>
      <c r="I12" s="27"/>
      <c r="J12" s="218"/>
      <c r="K12" s="29"/>
      <c r="L12" s="67"/>
    </row>
    <row r="13" spans="1:12" ht="12">
      <c r="A13" s="63"/>
      <c r="B13" s="26"/>
      <c r="C13" s="27"/>
      <c r="D13" s="27"/>
      <c r="E13" s="27"/>
      <c r="F13" s="171"/>
      <c r="G13" s="28"/>
      <c r="H13" s="27"/>
      <c r="I13" s="27"/>
      <c r="J13" s="218"/>
      <c r="K13" s="29"/>
      <c r="L13" s="67"/>
    </row>
    <row r="14" spans="1:12" ht="12">
      <c r="A14" s="63"/>
      <c r="B14" s="26"/>
      <c r="C14" s="27"/>
      <c r="D14" s="27"/>
      <c r="E14" s="27"/>
      <c r="F14" s="28"/>
      <c r="G14" s="28"/>
      <c r="H14" s="27"/>
      <c r="I14" s="27"/>
      <c r="J14" s="218"/>
      <c r="K14" s="29"/>
      <c r="L14" s="67"/>
    </row>
    <row r="15" spans="1:12" ht="12">
      <c r="A15" s="63"/>
      <c r="B15" s="26"/>
      <c r="C15" s="27"/>
      <c r="D15" s="27"/>
      <c r="E15" s="76" t="s">
        <v>114</v>
      </c>
      <c r="F15" s="114" t="s">
        <v>138</v>
      </c>
      <c r="G15" s="28"/>
      <c r="H15" s="27"/>
      <c r="I15" s="27"/>
      <c r="J15" s="218"/>
      <c r="K15" s="29"/>
      <c r="L15" s="67"/>
    </row>
    <row r="16" spans="1:12" ht="12">
      <c r="A16" s="63"/>
      <c r="B16" s="26"/>
      <c r="C16" s="27"/>
      <c r="D16" s="27"/>
      <c r="E16" s="27"/>
      <c r="F16" s="115" t="s">
        <v>139</v>
      </c>
      <c r="G16" s="28"/>
      <c r="H16" s="27"/>
      <c r="I16" s="27"/>
      <c r="J16" s="218"/>
      <c r="K16" s="29"/>
      <c r="L16" s="67"/>
    </row>
    <row r="17" spans="1:12" ht="49.5">
      <c r="A17" s="63"/>
      <c r="B17" s="26"/>
      <c r="C17" s="27"/>
      <c r="D17" s="27"/>
      <c r="E17" s="27"/>
      <c r="F17" s="115" t="s">
        <v>140</v>
      </c>
      <c r="G17" s="28"/>
      <c r="H17" s="27"/>
      <c r="I17" s="27"/>
      <c r="J17" s="218"/>
      <c r="K17" s="29"/>
      <c r="L17" s="67"/>
    </row>
    <row r="18" spans="1:12" ht="12">
      <c r="A18" s="63"/>
      <c r="B18" s="26"/>
      <c r="C18" s="27"/>
      <c r="D18" s="27"/>
      <c r="E18" s="27"/>
      <c r="F18" s="115"/>
      <c r="G18" s="28"/>
      <c r="H18" s="27"/>
      <c r="I18" s="27"/>
      <c r="J18" s="218"/>
      <c r="K18" s="29"/>
      <c r="L18" s="67"/>
    </row>
    <row r="19" spans="1:12" ht="12">
      <c r="A19" s="63"/>
      <c r="B19" s="26"/>
      <c r="C19" s="27"/>
      <c r="D19" s="27"/>
      <c r="E19" s="27"/>
      <c r="F19" s="116"/>
      <c r="G19" s="28"/>
      <c r="H19" s="27"/>
      <c r="I19" s="27"/>
      <c r="J19" s="218"/>
      <c r="K19" s="29"/>
      <c r="L19" s="67"/>
    </row>
    <row r="20" spans="1:12" ht="12">
      <c r="A20" s="63"/>
      <c r="B20" s="26"/>
      <c r="C20" s="27"/>
      <c r="D20" s="27"/>
      <c r="E20" s="27"/>
      <c r="F20" s="28"/>
      <c r="G20" s="28"/>
      <c r="H20" s="27"/>
      <c r="I20" s="27"/>
      <c r="J20" s="218"/>
      <c r="K20" s="29"/>
      <c r="L20" s="67"/>
    </row>
    <row r="21" spans="1:12" ht="12">
      <c r="A21" s="63"/>
      <c r="B21" s="26"/>
      <c r="C21" s="27"/>
      <c r="D21" s="27"/>
      <c r="E21" s="76" t="s">
        <v>115</v>
      </c>
      <c r="F21" s="168"/>
      <c r="G21" s="28"/>
      <c r="H21" s="27"/>
      <c r="I21" s="27"/>
      <c r="J21" s="218"/>
      <c r="K21" s="29"/>
      <c r="L21" s="67"/>
    </row>
    <row r="22" spans="1:12" ht="37.5">
      <c r="A22" s="63"/>
      <c r="B22" s="26"/>
      <c r="C22" s="27"/>
      <c r="D22" s="27"/>
      <c r="E22" s="27"/>
      <c r="F22" s="114" t="s">
        <v>310</v>
      </c>
      <c r="G22" s="28"/>
      <c r="H22" s="27"/>
      <c r="I22" s="27"/>
      <c r="J22" s="218"/>
      <c r="K22" s="29"/>
      <c r="L22" s="67"/>
    </row>
    <row r="23" spans="1:12" ht="39" customHeight="1">
      <c r="A23" s="63"/>
      <c r="B23" s="26"/>
      <c r="C23" s="27"/>
      <c r="D23" s="27"/>
      <c r="E23" s="27"/>
      <c r="F23" s="115" t="s">
        <v>309</v>
      </c>
      <c r="G23" s="28"/>
      <c r="H23" s="27"/>
      <c r="I23" s="27"/>
      <c r="J23" s="218"/>
      <c r="K23" s="29"/>
      <c r="L23" s="67"/>
    </row>
    <row r="24" spans="1:12" ht="12">
      <c r="A24" s="63"/>
      <c r="B24" s="26"/>
      <c r="C24" s="27"/>
      <c r="D24" s="27"/>
      <c r="E24" s="27"/>
      <c r="F24" s="115"/>
      <c r="G24" s="28"/>
      <c r="H24" s="27"/>
      <c r="I24" s="27"/>
      <c r="J24" s="218"/>
      <c r="K24" s="29"/>
      <c r="L24" s="67"/>
    </row>
    <row r="25" spans="1:12" ht="12">
      <c r="A25" s="63"/>
      <c r="B25" s="26"/>
      <c r="C25" s="27"/>
      <c r="D25" s="27"/>
      <c r="E25" s="27"/>
      <c r="F25" s="116"/>
      <c r="G25" s="28"/>
      <c r="H25" s="27"/>
      <c r="I25" s="27"/>
      <c r="J25" s="218"/>
      <c r="K25" s="29"/>
      <c r="L25" s="67"/>
    </row>
    <row r="26" spans="1:12" ht="12">
      <c r="A26" s="63"/>
      <c r="B26" s="26"/>
      <c r="C26" s="27"/>
      <c r="D26" s="27"/>
      <c r="E26" s="27"/>
      <c r="F26" s="28"/>
      <c r="G26" s="28"/>
      <c r="H26" s="27"/>
      <c r="I26" s="27"/>
      <c r="J26" s="218"/>
      <c r="K26" s="29"/>
      <c r="L26" s="67"/>
    </row>
    <row r="27" spans="1:12" ht="12">
      <c r="A27" s="63"/>
      <c r="B27" s="26"/>
      <c r="C27" s="27"/>
      <c r="D27" s="27"/>
      <c r="E27" s="27" t="s">
        <v>80</v>
      </c>
      <c r="F27" s="47" t="s">
        <v>92</v>
      </c>
      <c r="G27" s="28"/>
      <c r="H27" s="27"/>
      <c r="I27" s="27"/>
      <c r="J27" s="218"/>
      <c r="K27" s="29"/>
      <c r="L27" s="67"/>
    </row>
    <row r="28" spans="1:12" ht="12">
      <c r="A28" s="63"/>
      <c r="B28" s="26"/>
      <c r="C28" s="27"/>
      <c r="D28" s="27"/>
      <c r="E28" s="27"/>
      <c r="F28" s="48" t="s">
        <v>93</v>
      </c>
      <c r="G28" s="28"/>
      <c r="H28" s="27"/>
      <c r="I28" s="27"/>
      <c r="J28" s="218"/>
      <c r="K28" s="29"/>
      <c r="L28" s="67"/>
    </row>
    <row r="29" spans="1:12" ht="21">
      <c r="A29" s="63"/>
      <c r="B29" s="26"/>
      <c r="C29" s="27"/>
      <c r="D29" s="27"/>
      <c r="E29" s="27"/>
      <c r="F29" s="49" t="s">
        <v>94</v>
      </c>
      <c r="G29" s="28"/>
      <c r="H29" s="27"/>
      <c r="I29" s="27"/>
      <c r="J29" s="218"/>
      <c r="K29" s="29"/>
      <c r="L29" s="67"/>
    </row>
    <row r="30" spans="1:12" ht="21">
      <c r="A30" s="63"/>
      <c r="B30" s="26"/>
      <c r="C30" s="27"/>
      <c r="D30" s="27"/>
      <c r="E30" s="27"/>
      <c r="F30" s="49" t="s">
        <v>97</v>
      </c>
      <c r="G30" s="28"/>
      <c r="H30" s="27"/>
      <c r="I30" s="27"/>
      <c r="J30" s="218"/>
      <c r="K30" s="29"/>
      <c r="L30" s="67"/>
    </row>
    <row r="31" spans="1:12" ht="20.25">
      <c r="A31" s="63"/>
      <c r="B31" s="26"/>
      <c r="C31" s="27"/>
      <c r="D31" s="27"/>
      <c r="E31" s="27"/>
      <c r="F31" s="49" t="s">
        <v>95</v>
      </c>
      <c r="G31" s="28"/>
      <c r="H31" s="27"/>
      <c r="I31" s="27"/>
      <c r="J31" s="218"/>
      <c r="K31" s="29"/>
      <c r="L31" s="67"/>
    </row>
    <row r="32" spans="1:12" ht="21">
      <c r="A32" s="63"/>
      <c r="B32" s="26"/>
      <c r="C32" s="27"/>
      <c r="D32" s="27"/>
      <c r="E32" s="27"/>
      <c r="F32" s="50" t="s">
        <v>96</v>
      </c>
      <c r="G32" s="28"/>
      <c r="H32" s="27"/>
      <c r="I32" s="27"/>
      <c r="J32" s="218"/>
      <c r="K32" s="29"/>
      <c r="L32" s="67"/>
    </row>
    <row r="33" spans="1:12" ht="12.75" thickBot="1">
      <c r="A33" s="63"/>
      <c r="B33" s="30"/>
      <c r="C33" s="31"/>
      <c r="D33" s="31"/>
      <c r="E33" s="31"/>
      <c r="F33" s="75"/>
      <c r="G33" s="75"/>
      <c r="H33" s="31"/>
      <c r="I33" s="31"/>
      <c r="J33" s="219"/>
      <c r="K33" s="32"/>
      <c r="L33" s="67"/>
    </row>
    <row r="34" spans="1:12" ht="12.75" thickBot="1">
      <c r="A34" s="63"/>
      <c r="B34" s="63"/>
      <c r="C34" s="63"/>
      <c r="D34" s="63"/>
      <c r="E34" s="63"/>
      <c r="F34" s="69"/>
      <c r="G34" s="69"/>
      <c r="H34" s="63"/>
      <c r="I34" s="63"/>
      <c r="J34" s="220"/>
      <c r="K34" s="63"/>
      <c r="L34" s="67"/>
    </row>
    <row r="35" spans="1:12" ht="12" outlineLevel="1">
      <c r="A35" s="63"/>
      <c r="B35" s="71"/>
      <c r="C35" s="72"/>
      <c r="D35" s="72"/>
      <c r="E35" s="72"/>
      <c r="F35" s="73"/>
      <c r="G35" s="73"/>
      <c r="H35" s="72"/>
      <c r="I35" s="72"/>
      <c r="J35" s="217"/>
      <c r="K35" s="74"/>
      <c r="L35" s="67"/>
    </row>
    <row r="36" spans="1:12" ht="12" outlineLevel="1">
      <c r="A36" s="63"/>
      <c r="B36" s="26"/>
      <c r="C36" s="27"/>
      <c r="D36" s="117" t="s">
        <v>88</v>
      </c>
      <c r="E36" s="118"/>
      <c r="F36" s="28"/>
      <c r="G36" s="28"/>
      <c r="H36" s="27"/>
      <c r="I36" s="27"/>
      <c r="J36" s="218"/>
      <c r="K36" s="29"/>
      <c r="L36" s="67"/>
    </row>
    <row r="37" spans="1:12" ht="12" outlineLevel="1">
      <c r="A37" s="63"/>
      <c r="B37" s="26"/>
      <c r="C37" s="27"/>
      <c r="D37" s="45" t="s">
        <v>33</v>
      </c>
      <c r="E37" s="46" t="s">
        <v>89</v>
      </c>
      <c r="F37" s="28"/>
      <c r="G37" s="28"/>
      <c r="H37" s="27"/>
      <c r="I37" s="27"/>
      <c r="J37" s="218"/>
      <c r="K37" s="29"/>
      <c r="L37" s="67"/>
    </row>
    <row r="38" spans="1:12" ht="12" outlineLevel="1">
      <c r="A38" s="63"/>
      <c r="B38" s="26"/>
      <c r="C38" s="27"/>
      <c r="D38" s="45">
        <v>4</v>
      </c>
      <c r="E38" s="46" t="s">
        <v>89</v>
      </c>
      <c r="F38" s="28"/>
      <c r="G38" s="28"/>
      <c r="H38" s="27"/>
      <c r="I38" s="27"/>
      <c r="J38" s="218"/>
      <c r="K38" s="29"/>
      <c r="L38" s="67"/>
    </row>
    <row r="39" spans="1:12" ht="12" outlineLevel="1">
      <c r="A39" s="63"/>
      <c r="B39" s="26"/>
      <c r="C39" s="27"/>
      <c r="D39" s="45">
        <v>3</v>
      </c>
      <c r="E39" s="46" t="s">
        <v>90</v>
      </c>
      <c r="F39" s="28"/>
      <c r="G39" s="28"/>
      <c r="H39" s="27"/>
      <c r="I39" s="27"/>
      <c r="J39" s="218"/>
      <c r="K39" s="29"/>
      <c r="L39" s="67"/>
    </row>
    <row r="40" spans="1:12" ht="12" outlineLevel="1">
      <c r="A40" s="63"/>
      <c r="B40" s="26"/>
      <c r="C40" s="27"/>
      <c r="D40" s="45">
        <v>2</v>
      </c>
      <c r="E40" s="46" t="s">
        <v>90</v>
      </c>
      <c r="F40" s="28"/>
      <c r="G40" s="28"/>
      <c r="H40" s="27"/>
      <c r="I40" s="27"/>
      <c r="J40" s="218"/>
      <c r="K40" s="29"/>
      <c r="L40" s="67"/>
    </row>
    <row r="41" spans="1:12" ht="12" outlineLevel="1">
      <c r="A41" s="63"/>
      <c r="B41" s="26"/>
      <c r="C41" s="27"/>
      <c r="D41" s="45">
        <v>1</v>
      </c>
      <c r="E41" s="46" t="s">
        <v>91</v>
      </c>
      <c r="F41" s="28"/>
      <c r="G41" s="28"/>
      <c r="H41" s="27"/>
      <c r="I41" s="27"/>
      <c r="J41" s="218"/>
      <c r="K41" s="29"/>
      <c r="L41" s="67"/>
    </row>
    <row r="42" spans="1:12" ht="12.75" outlineLevel="1" thickBot="1">
      <c r="A42" s="63"/>
      <c r="B42" s="30"/>
      <c r="C42" s="31"/>
      <c r="D42" s="75"/>
      <c r="E42" s="75"/>
      <c r="F42" s="75"/>
      <c r="G42" s="75"/>
      <c r="H42" s="31"/>
      <c r="I42" s="31"/>
      <c r="J42" s="219"/>
      <c r="K42" s="32"/>
      <c r="L42" s="67"/>
    </row>
    <row r="43" spans="1:12" ht="12.75" thickBot="1">
      <c r="A43" s="63"/>
      <c r="B43" s="67"/>
      <c r="C43" s="67"/>
      <c r="D43" s="67"/>
      <c r="E43" s="67"/>
      <c r="F43" s="68"/>
      <c r="G43" s="68"/>
      <c r="H43" s="67"/>
      <c r="I43" s="67"/>
      <c r="J43" s="211"/>
      <c r="K43" s="67"/>
      <c r="L43" s="67"/>
    </row>
    <row r="44" spans="1:12" ht="12" outlineLevel="1">
      <c r="A44" s="64"/>
      <c r="B44" s="16"/>
      <c r="C44" s="5"/>
      <c r="D44" s="5"/>
      <c r="E44" s="17"/>
      <c r="F44" s="18"/>
      <c r="G44" s="18"/>
      <c r="H44" s="18"/>
      <c r="I44" s="18"/>
      <c r="J44" s="212"/>
      <c r="K44" s="19"/>
      <c r="L44" s="67"/>
    </row>
    <row r="45" spans="1:12" s="165" customFormat="1" ht="19.5" outlineLevel="1">
      <c r="A45" s="65"/>
      <c r="B45" s="42"/>
      <c r="C45" s="40">
        <v>1</v>
      </c>
      <c r="D45" s="40">
        <v>1</v>
      </c>
      <c r="E45" s="2"/>
      <c r="F45" s="54" t="s">
        <v>103</v>
      </c>
      <c r="G45" s="43"/>
      <c r="H45" s="195"/>
      <c r="I45" s="196" t="str">
        <f>IF(AND(F46="seznam je aktuální",F79="seznam je aktuální",F118="seznam je aktuální",G46="ok",G47="ok",G79="ok",G80="ok",G118="ok",G119="ok"),"ok","!!!")</f>
        <v>ok</v>
      </c>
      <c r="J45" s="223"/>
      <c r="K45" s="44"/>
      <c r="L45" s="70"/>
    </row>
    <row r="46" spans="1:12" ht="13.5" outlineLevel="2">
      <c r="A46" s="64"/>
      <c r="B46" s="22"/>
      <c r="C46" s="6"/>
      <c r="D46" s="6"/>
      <c r="E46" s="2"/>
      <c r="F46" s="199" t="str">
        <f>IF(COUNTIF(G46:G47,"ok")=2,"seznam je aktuální","není aktuální seznam!!!")</f>
        <v>seznam je aktuální</v>
      </c>
      <c r="G46" s="34" t="str">
        <f>IF(COUNTA(Rodič!E7:E48)-(COUNTA(F47:F76)-1)=0,"ok","!!!")</f>
        <v>ok</v>
      </c>
      <c r="H46" s="2"/>
      <c r="I46" s="2"/>
      <c r="J46" s="221"/>
      <c r="K46" s="23"/>
      <c r="L46" s="67"/>
    </row>
    <row r="47" spans="1:12" ht="13.5" outlineLevel="2">
      <c r="A47" s="64"/>
      <c r="B47" s="22"/>
      <c r="C47" s="38" t="s">
        <v>83</v>
      </c>
      <c r="D47" s="38" t="s">
        <v>84</v>
      </c>
      <c r="E47" s="39" t="s">
        <v>3</v>
      </c>
      <c r="F47" s="39" t="s">
        <v>81</v>
      </c>
      <c r="G47" s="34" t="str">
        <f>IF(OR(SUM(G48:G76)&lt;&gt;0,ISNA(SUM(G48:G76))),"!!!","ok")</f>
        <v>ok</v>
      </c>
      <c r="H47" s="38" t="s">
        <v>82</v>
      </c>
      <c r="I47" s="38" t="s">
        <v>99</v>
      </c>
      <c r="J47" s="222" t="s">
        <v>228</v>
      </c>
      <c r="K47" s="23"/>
      <c r="L47" s="67"/>
    </row>
    <row r="48" spans="1:12" ht="13.5" outlineLevel="2">
      <c r="A48" s="64"/>
      <c r="B48" s="22"/>
      <c r="C48" s="40">
        <f>COUNTIF($H$47:H48,1)+$C$45</f>
        <v>1</v>
      </c>
      <c r="D48" s="40">
        <f>COUNTIF($H$47:H48,3)+$D$45</f>
        <v>1</v>
      </c>
      <c r="E48" s="33" t="s">
        <v>33</v>
      </c>
      <c r="F48" s="35" t="s">
        <v>42</v>
      </c>
      <c r="G48" s="34">
        <f>IF(VLOOKUP(F48,BioRod,2,0)=E48,0,1)</f>
        <v>0</v>
      </c>
      <c r="H48" s="37">
        <f aca="true" t="shared" si="0" ref="H48:H74">VLOOKUP(F48,BioRod,3,0)</f>
        <v>0</v>
      </c>
      <c r="I48" s="55">
        <f>VLOOKUP(F48,BioRod,9,0)</f>
        <v>0</v>
      </c>
      <c r="J48" s="223" t="s">
        <v>234</v>
      </c>
      <c r="K48" s="23"/>
      <c r="L48" s="67"/>
    </row>
    <row r="49" spans="1:12" ht="13.5" outlineLevel="2">
      <c r="A49" s="64"/>
      <c r="B49" s="22"/>
      <c r="C49" s="40">
        <f>COUNTIF($H$47:H49,1)+$C$45</f>
        <v>1</v>
      </c>
      <c r="D49" s="40">
        <f>COUNTIF($H$47:H49,3)+$D$45</f>
        <v>1</v>
      </c>
      <c r="E49" s="33" t="s">
        <v>33</v>
      </c>
      <c r="F49" s="35" t="s">
        <v>45</v>
      </c>
      <c r="G49" s="34">
        <f aca="true" t="shared" si="1" ref="G49:G74">IF(VLOOKUP(F49,BioRod,2,0)=E49,0,1)</f>
        <v>0</v>
      </c>
      <c r="H49" s="37">
        <f t="shared" si="0"/>
        <v>0</v>
      </c>
      <c r="I49" s="55">
        <f aca="true" t="shared" si="2" ref="I49:I74">VLOOKUP(F49,BioRod,9,0)</f>
        <v>0</v>
      </c>
      <c r="J49" s="223" t="s">
        <v>235</v>
      </c>
      <c r="K49" s="23"/>
      <c r="L49" s="67"/>
    </row>
    <row r="50" spans="1:12" ht="13.5" outlineLevel="2">
      <c r="A50" s="64"/>
      <c r="B50" s="22"/>
      <c r="C50" s="40">
        <f>COUNTIF($H$47:H50,1)+$C$45</f>
        <v>1</v>
      </c>
      <c r="D50" s="40">
        <f>COUNTIF($H$47:H50,3)+$D$45</f>
        <v>1</v>
      </c>
      <c r="E50" s="33" t="s">
        <v>33</v>
      </c>
      <c r="F50" s="36" t="s">
        <v>146</v>
      </c>
      <c r="G50" s="34">
        <f t="shared" si="1"/>
        <v>0</v>
      </c>
      <c r="H50" s="37">
        <f t="shared" si="0"/>
        <v>0</v>
      </c>
      <c r="I50" s="55">
        <f t="shared" si="2"/>
        <v>0</v>
      </c>
      <c r="J50" s="223" t="s">
        <v>236</v>
      </c>
      <c r="K50" s="23"/>
      <c r="L50" s="67"/>
    </row>
    <row r="51" spans="1:12" ht="13.5" outlineLevel="2">
      <c r="A51" s="64"/>
      <c r="B51" s="22"/>
      <c r="C51" s="40">
        <f>COUNTIF($H$47:H51,1)+$C$45</f>
        <v>1</v>
      </c>
      <c r="D51" s="40">
        <f>COUNTIF($H$47:H51,3)+$D$45</f>
        <v>1</v>
      </c>
      <c r="E51" s="33" t="s">
        <v>33</v>
      </c>
      <c r="F51" s="36" t="s">
        <v>147</v>
      </c>
      <c r="G51" s="34">
        <f t="shared" si="1"/>
        <v>0</v>
      </c>
      <c r="H51" s="37">
        <f t="shared" si="0"/>
        <v>0</v>
      </c>
      <c r="I51" s="55">
        <f t="shared" si="2"/>
        <v>0</v>
      </c>
      <c r="J51" s="223" t="s">
        <v>237</v>
      </c>
      <c r="K51" s="23"/>
      <c r="L51" s="67"/>
    </row>
    <row r="52" spans="1:12" ht="27.75" outlineLevel="2">
      <c r="A52" s="64"/>
      <c r="B52" s="22"/>
      <c r="C52" s="40">
        <f>COUNTIF($H$47:H52,1)+$C$45</f>
        <v>1</v>
      </c>
      <c r="D52" s="40">
        <f>COUNTIF($H$47:H52,3)+$D$45</f>
        <v>1</v>
      </c>
      <c r="E52" s="33" t="s">
        <v>33</v>
      </c>
      <c r="F52" s="36" t="s">
        <v>229</v>
      </c>
      <c r="G52" s="34">
        <f t="shared" si="1"/>
        <v>0</v>
      </c>
      <c r="H52" s="37">
        <f t="shared" si="0"/>
        <v>0</v>
      </c>
      <c r="I52" s="55">
        <f t="shared" si="2"/>
        <v>0</v>
      </c>
      <c r="J52" s="223" t="s">
        <v>238</v>
      </c>
      <c r="K52" s="23"/>
      <c r="L52" s="67"/>
    </row>
    <row r="53" spans="1:12" ht="13.5" outlineLevel="2">
      <c r="A53" s="64"/>
      <c r="B53" s="22"/>
      <c r="C53" s="40">
        <f>COUNTIF($H$47:H53,1)+$C$45</f>
        <v>1</v>
      </c>
      <c r="D53" s="40">
        <f>COUNTIF($H$47:H53,3)+$D$45</f>
        <v>1</v>
      </c>
      <c r="E53" s="33">
        <v>4</v>
      </c>
      <c r="F53" s="36" t="s">
        <v>22</v>
      </c>
      <c r="G53" s="34">
        <f t="shared" si="1"/>
        <v>0</v>
      </c>
      <c r="H53" s="37">
        <f t="shared" si="0"/>
        <v>0</v>
      </c>
      <c r="I53" s="55">
        <f t="shared" si="2"/>
        <v>0</v>
      </c>
      <c r="J53" s="223" t="s">
        <v>239</v>
      </c>
      <c r="K53" s="23"/>
      <c r="L53" s="67"/>
    </row>
    <row r="54" spans="1:12" ht="13.5" outlineLevel="2">
      <c r="A54" s="64"/>
      <c r="B54" s="22"/>
      <c r="C54" s="40">
        <f>COUNTIF($H$47:H54,1)+$C$45</f>
        <v>1</v>
      </c>
      <c r="D54" s="40">
        <f>COUNTIF($H$47:H54,3)+$D$45</f>
        <v>1</v>
      </c>
      <c r="E54" s="33">
        <v>4</v>
      </c>
      <c r="F54" s="36" t="s">
        <v>31</v>
      </c>
      <c r="G54" s="34">
        <f t="shared" si="1"/>
        <v>0</v>
      </c>
      <c r="H54" s="37">
        <f t="shared" si="0"/>
        <v>0</v>
      </c>
      <c r="I54" s="55">
        <f t="shared" si="2"/>
        <v>0</v>
      </c>
      <c r="J54" s="223" t="s">
        <v>240</v>
      </c>
      <c r="K54" s="23"/>
      <c r="L54" s="67"/>
    </row>
    <row r="55" spans="1:12" ht="27.75" outlineLevel="2">
      <c r="A55" s="64"/>
      <c r="B55" s="22"/>
      <c r="C55" s="40">
        <f>COUNTIF($H$47:H55,1)+$C$45</f>
        <v>1</v>
      </c>
      <c r="D55" s="40">
        <f>COUNTIF($H$47:H55,3)+$D$45</f>
        <v>1</v>
      </c>
      <c r="E55" s="33">
        <v>4</v>
      </c>
      <c r="F55" s="36" t="s">
        <v>50</v>
      </c>
      <c r="G55" s="34">
        <f t="shared" si="1"/>
        <v>0</v>
      </c>
      <c r="H55" s="37">
        <f t="shared" si="0"/>
        <v>0</v>
      </c>
      <c r="I55" s="55">
        <f t="shared" si="2"/>
        <v>0</v>
      </c>
      <c r="J55" s="223" t="s">
        <v>241</v>
      </c>
      <c r="K55" s="23"/>
      <c r="L55" s="67"/>
    </row>
    <row r="56" spans="1:12" ht="13.5" outlineLevel="2">
      <c r="A56" s="64"/>
      <c r="B56" s="22"/>
      <c r="C56" s="40">
        <f>COUNTIF($H$47:H56,1)+$C$45</f>
        <v>1</v>
      </c>
      <c r="D56" s="40">
        <f>COUNTIF($H$47:H56,3)+$D$45</f>
        <v>1</v>
      </c>
      <c r="E56" s="33">
        <v>4</v>
      </c>
      <c r="F56" s="36" t="s">
        <v>52</v>
      </c>
      <c r="G56" s="34">
        <f t="shared" si="1"/>
        <v>0</v>
      </c>
      <c r="H56" s="37">
        <f t="shared" si="0"/>
        <v>0</v>
      </c>
      <c r="I56" s="55">
        <f t="shared" si="2"/>
        <v>0</v>
      </c>
      <c r="J56" s="223" t="s">
        <v>242</v>
      </c>
      <c r="K56" s="23"/>
      <c r="L56" s="67"/>
    </row>
    <row r="57" spans="1:12" ht="13.5" outlineLevel="2">
      <c r="A57" s="64"/>
      <c r="B57" s="22"/>
      <c r="C57" s="40">
        <f>COUNTIF($H$47:H57,1)+$C$45</f>
        <v>1</v>
      </c>
      <c r="D57" s="40">
        <f>COUNTIF($H$47:H57,3)+$D$45</f>
        <v>1</v>
      </c>
      <c r="E57" s="33">
        <v>4</v>
      </c>
      <c r="F57" s="36" t="s">
        <v>58</v>
      </c>
      <c r="G57" s="34">
        <f t="shared" si="1"/>
        <v>0</v>
      </c>
      <c r="H57" s="37">
        <f t="shared" si="0"/>
        <v>0</v>
      </c>
      <c r="I57" s="55">
        <f t="shared" si="2"/>
        <v>0</v>
      </c>
      <c r="J57" s="223" t="s">
        <v>243</v>
      </c>
      <c r="K57" s="23"/>
      <c r="L57" s="67"/>
    </row>
    <row r="58" spans="1:12" ht="13.5" outlineLevel="2">
      <c r="A58" s="64"/>
      <c r="B58" s="22"/>
      <c r="C58" s="40">
        <f>COUNTIF($H$47:H58,1)+$C$45</f>
        <v>1</v>
      </c>
      <c r="D58" s="40">
        <f>COUNTIF($H$47:H58,3)+$D$45</f>
        <v>1</v>
      </c>
      <c r="E58" s="33">
        <v>4</v>
      </c>
      <c r="F58" s="36" t="s">
        <v>126</v>
      </c>
      <c r="G58" s="34">
        <f t="shared" si="1"/>
        <v>0</v>
      </c>
      <c r="H58" s="37">
        <f t="shared" si="0"/>
        <v>0</v>
      </c>
      <c r="I58" s="55">
        <f t="shared" si="2"/>
        <v>0</v>
      </c>
      <c r="J58" s="223" t="s">
        <v>244</v>
      </c>
      <c r="K58" s="23"/>
      <c r="L58" s="67"/>
    </row>
    <row r="59" spans="1:12" ht="13.5" outlineLevel="2">
      <c r="A59" s="64"/>
      <c r="B59" s="22"/>
      <c r="C59" s="40">
        <f>COUNTIF($H$47:H59,1)+$C$45</f>
        <v>1</v>
      </c>
      <c r="D59" s="40">
        <f>COUNTIF($H$47:H59,3)+$D$45</f>
        <v>1</v>
      </c>
      <c r="E59" s="33">
        <v>3</v>
      </c>
      <c r="F59" s="36" t="s">
        <v>230</v>
      </c>
      <c r="G59" s="34">
        <f t="shared" si="1"/>
        <v>0</v>
      </c>
      <c r="H59" s="37">
        <f t="shared" si="0"/>
        <v>0</v>
      </c>
      <c r="I59" s="55">
        <f t="shared" si="2"/>
        <v>0</v>
      </c>
      <c r="J59" s="223" t="s">
        <v>245</v>
      </c>
      <c r="K59" s="23"/>
      <c r="L59" s="67"/>
    </row>
    <row r="60" spans="1:12" ht="27.75" outlineLevel="2">
      <c r="A60" s="64"/>
      <c r="B60" s="22"/>
      <c r="C60" s="40">
        <f>COUNTIF($H$47:H60,1)+$C$45</f>
        <v>1</v>
      </c>
      <c r="D60" s="40">
        <f>COUNTIF($H$47:H60,3)+$D$45</f>
        <v>1</v>
      </c>
      <c r="E60" s="33">
        <v>3</v>
      </c>
      <c r="F60" s="36" t="s">
        <v>40</v>
      </c>
      <c r="G60" s="34">
        <f t="shared" si="1"/>
        <v>0</v>
      </c>
      <c r="H60" s="37">
        <f t="shared" si="0"/>
        <v>0</v>
      </c>
      <c r="I60" s="55">
        <f t="shared" si="2"/>
        <v>0</v>
      </c>
      <c r="J60" s="223" t="s">
        <v>246</v>
      </c>
      <c r="K60" s="23"/>
      <c r="L60" s="67"/>
    </row>
    <row r="61" spans="1:12" ht="13.5" outlineLevel="2">
      <c r="A61" s="64"/>
      <c r="B61" s="22"/>
      <c r="C61" s="40">
        <f>COUNTIF($H$47:H61,1)+$C$45</f>
        <v>1</v>
      </c>
      <c r="D61" s="40">
        <f>COUNTIF($H$47:H61,3)+$D$45</f>
        <v>1</v>
      </c>
      <c r="E61" s="33">
        <v>3</v>
      </c>
      <c r="F61" s="36" t="s">
        <v>143</v>
      </c>
      <c r="G61" s="34">
        <f t="shared" si="1"/>
        <v>0</v>
      </c>
      <c r="H61" s="37">
        <f t="shared" si="0"/>
        <v>0</v>
      </c>
      <c r="I61" s="55">
        <f t="shared" si="2"/>
        <v>0</v>
      </c>
      <c r="J61" s="223" t="s">
        <v>247</v>
      </c>
      <c r="K61" s="23"/>
      <c r="L61" s="67"/>
    </row>
    <row r="62" spans="1:12" ht="13.5" outlineLevel="2">
      <c r="A62" s="64"/>
      <c r="B62" s="22"/>
      <c r="C62" s="40">
        <f>COUNTIF($H$47:H62,1)+$C$45</f>
        <v>1</v>
      </c>
      <c r="D62" s="40">
        <f>COUNTIF($H$47:H62,3)+$D$45</f>
        <v>1</v>
      </c>
      <c r="E62" s="33">
        <v>3</v>
      </c>
      <c r="F62" s="36" t="s">
        <v>49</v>
      </c>
      <c r="G62" s="34">
        <f t="shared" si="1"/>
        <v>0</v>
      </c>
      <c r="H62" s="37">
        <f t="shared" si="0"/>
        <v>0</v>
      </c>
      <c r="I62" s="55">
        <f t="shared" si="2"/>
        <v>0</v>
      </c>
      <c r="J62" s="223" t="s">
        <v>248</v>
      </c>
      <c r="K62" s="23"/>
      <c r="L62" s="67"/>
    </row>
    <row r="63" spans="1:12" ht="13.5" outlineLevel="2">
      <c r="A63" s="64"/>
      <c r="B63" s="22"/>
      <c r="C63" s="40">
        <f>COUNTIF($H$47:H63,1)+$C$45</f>
        <v>1</v>
      </c>
      <c r="D63" s="40">
        <f>COUNTIF($H$47:H63,3)+$D$45</f>
        <v>1</v>
      </c>
      <c r="E63" s="33">
        <v>3</v>
      </c>
      <c r="F63" s="36" t="s">
        <v>125</v>
      </c>
      <c r="G63" s="34">
        <f t="shared" si="1"/>
        <v>0</v>
      </c>
      <c r="H63" s="37">
        <f t="shared" si="0"/>
        <v>0</v>
      </c>
      <c r="I63" s="55">
        <f t="shared" si="2"/>
        <v>0</v>
      </c>
      <c r="J63" s="223" t="s">
        <v>249</v>
      </c>
      <c r="K63" s="23"/>
      <c r="L63" s="67"/>
    </row>
    <row r="64" spans="1:12" ht="27.75" outlineLevel="2">
      <c r="A64" s="64"/>
      <c r="B64" s="22"/>
      <c r="C64" s="40">
        <f>COUNTIF($H$47:H64,1)+$C$45</f>
        <v>1</v>
      </c>
      <c r="D64" s="40">
        <f>COUNTIF($H$47:H64,3)+$D$45</f>
        <v>1</v>
      </c>
      <c r="E64" s="33">
        <v>3</v>
      </c>
      <c r="F64" s="36" t="s">
        <v>127</v>
      </c>
      <c r="G64" s="34">
        <f t="shared" si="1"/>
        <v>0</v>
      </c>
      <c r="H64" s="37">
        <f t="shared" si="0"/>
        <v>0</v>
      </c>
      <c r="I64" s="55">
        <f t="shared" si="2"/>
        <v>0</v>
      </c>
      <c r="J64" s="223" t="s">
        <v>250</v>
      </c>
      <c r="K64" s="23"/>
      <c r="L64" s="67"/>
    </row>
    <row r="65" spans="1:12" ht="13.5" outlineLevel="2">
      <c r="A65" s="64"/>
      <c r="B65" s="22"/>
      <c r="C65" s="40">
        <f>COUNTIF($H$47:H65,1)+$C$45</f>
        <v>1</v>
      </c>
      <c r="D65" s="40">
        <f>COUNTIF($H$47:H65,3)+$D$45</f>
        <v>1</v>
      </c>
      <c r="E65" s="33">
        <v>2</v>
      </c>
      <c r="F65" s="36" t="s">
        <v>19</v>
      </c>
      <c r="G65" s="34">
        <f t="shared" si="1"/>
        <v>0</v>
      </c>
      <c r="H65" s="37">
        <f t="shared" si="0"/>
        <v>0</v>
      </c>
      <c r="I65" s="55">
        <f t="shared" si="2"/>
        <v>0</v>
      </c>
      <c r="J65" s="223" t="s">
        <v>251</v>
      </c>
      <c r="K65" s="23"/>
      <c r="L65" s="67"/>
    </row>
    <row r="66" spans="1:12" ht="27.75" outlineLevel="2">
      <c r="A66" s="64"/>
      <c r="B66" s="22"/>
      <c r="C66" s="40">
        <f>COUNTIF($H$47:H66,1)+$C$45</f>
        <v>1</v>
      </c>
      <c r="D66" s="40">
        <f>COUNTIF($H$47:H66,3)+$D$45</f>
        <v>1</v>
      </c>
      <c r="E66" s="33">
        <v>2</v>
      </c>
      <c r="F66" s="36" t="s">
        <v>37</v>
      </c>
      <c r="G66" s="34">
        <f t="shared" si="1"/>
        <v>0</v>
      </c>
      <c r="H66" s="37">
        <f t="shared" si="0"/>
        <v>0</v>
      </c>
      <c r="I66" s="55">
        <f t="shared" si="2"/>
        <v>0</v>
      </c>
      <c r="J66" s="223" t="s">
        <v>252</v>
      </c>
      <c r="K66" s="23"/>
      <c r="L66" s="67"/>
    </row>
    <row r="67" spans="1:12" ht="27.75" outlineLevel="2">
      <c r="A67" s="64"/>
      <c r="B67" s="22"/>
      <c r="C67" s="40">
        <f>COUNTIF($H$47:H67,1)+$C$45</f>
        <v>1</v>
      </c>
      <c r="D67" s="40">
        <f>COUNTIF($H$47:H67,3)+$D$45</f>
        <v>1</v>
      </c>
      <c r="E67" s="33">
        <v>2</v>
      </c>
      <c r="F67" s="36" t="s">
        <v>144</v>
      </c>
      <c r="G67" s="34">
        <f t="shared" si="1"/>
        <v>0</v>
      </c>
      <c r="H67" s="37">
        <f t="shared" si="0"/>
        <v>0</v>
      </c>
      <c r="I67" s="55">
        <f t="shared" si="2"/>
        <v>0</v>
      </c>
      <c r="J67" s="223" t="s">
        <v>253</v>
      </c>
      <c r="K67" s="23"/>
      <c r="L67" s="67"/>
    </row>
    <row r="68" spans="1:12" ht="13.5" outlineLevel="2">
      <c r="A68" s="64"/>
      <c r="B68" s="22"/>
      <c r="C68" s="40">
        <f>COUNTIF($H$47:H68,1)+$C$45</f>
        <v>1</v>
      </c>
      <c r="D68" s="40">
        <f>COUNTIF($H$47:H68,3)+$D$45</f>
        <v>1</v>
      </c>
      <c r="E68" s="33">
        <v>2</v>
      </c>
      <c r="F68" s="36" t="s">
        <v>145</v>
      </c>
      <c r="G68" s="34">
        <f t="shared" si="1"/>
        <v>0</v>
      </c>
      <c r="H68" s="37">
        <f t="shared" si="0"/>
        <v>0</v>
      </c>
      <c r="I68" s="55">
        <f t="shared" si="2"/>
        <v>0</v>
      </c>
      <c r="J68" s="223" t="s">
        <v>254</v>
      </c>
      <c r="K68" s="23"/>
      <c r="L68" s="67"/>
    </row>
    <row r="69" spans="1:12" ht="27.75" outlineLevel="2">
      <c r="A69" s="64"/>
      <c r="B69" s="22"/>
      <c r="C69" s="40">
        <f>COUNTIF($H$47:H69,1)+$C$45</f>
        <v>1</v>
      </c>
      <c r="D69" s="40">
        <f>COUNTIF($H$47:H69,3)+$D$45</f>
        <v>1</v>
      </c>
      <c r="E69" s="33">
        <v>2</v>
      </c>
      <c r="F69" s="36" t="s">
        <v>59</v>
      </c>
      <c r="G69" s="34">
        <f t="shared" si="1"/>
        <v>0</v>
      </c>
      <c r="H69" s="37">
        <f t="shared" si="0"/>
        <v>0</v>
      </c>
      <c r="I69" s="55">
        <f t="shared" si="2"/>
        <v>0</v>
      </c>
      <c r="J69" s="223" t="s">
        <v>255</v>
      </c>
      <c r="K69" s="23"/>
      <c r="L69" s="67"/>
    </row>
    <row r="70" spans="1:12" ht="13.5" outlineLevel="2">
      <c r="A70" s="64"/>
      <c r="B70" s="22"/>
      <c r="C70" s="40">
        <f>COUNTIF($H$47:H70,1)+$C$45</f>
        <v>1</v>
      </c>
      <c r="D70" s="40">
        <f>COUNTIF($H$47:H70,3)+$D$45</f>
        <v>1</v>
      </c>
      <c r="E70" s="33">
        <v>2</v>
      </c>
      <c r="F70" s="36" t="s">
        <v>231</v>
      </c>
      <c r="G70" s="34">
        <f t="shared" si="1"/>
        <v>0</v>
      </c>
      <c r="H70" s="37">
        <f t="shared" si="0"/>
        <v>0</v>
      </c>
      <c r="I70" s="55">
        <f t="shared" si="2"/>
        <v>0</v>
      </c>
      <c r="J70" s="223" t="s">
        <v>256</v>
      </c>
      <c r="K70" s="23"/>
      <c r="L70" s="67"/>
    </row>
    <row r="71" spans="1:12" ht="13.5" outlineLevel="2">
      <c r="A71" s="64"/>
      <c r="B71" s="22"/>
      <c r="C71" s="40">
        <f>COUNTIF($H$47:H71,1)+$C$45</f>
        <v>1</v>
      </c>
      <c r="D71" s="40">
        <f>COUNTIF($H$47:H71,3)+$D$45</f>
        <v>1</v>
      </c>
      <c r="E71" s="33">
        <v>2</v>
      </c>
      <c r="F71" s="36" t="s">
        <v>61</v>
      </c>
      <c r="G71" s="34">
        <f t="shared" si="1"/>
        <v>0</v>
      </c>
      <c r="H71" s="37">
        <f t="shared" si="0"/>
        <v>0</v>
      </c>
      <c r="I71" s="55">
        <f t="shared" si="2"/>
        <v>0</v>
      </c>
      <c r="J71" s="223" t="s">
        <v>257</v>
      </c>
      <c r="K71" s="23"/>
      <c r="L71" s="67"/>
    </row>
    <row r="72" spans="1:12" ht="13.5" outlineLevel="2">
      <c r="A72" s="64"/>
      <c r="B72" s="22"/>
      <c r="C72" s="40">
        <f>COUNTIF($H$47:H72,1)+$C$45</f>
        <v>1</v>
      </c>
      <c r="D72" s="40">
        <f>COUNTIF($H$47:H72,3)+$D$45</f>
        <v>1</v>
      </c>
      <c r="E72" s="33">
        <v>1</v>
      </c>
      <c r="F72" s="36" t="s">
        <v>16</v>
      </c>
      <c r="G72" s="34">
        <f t="shared" si="1"/>
        <v>0</v>
      </c>
      <c r="H72" s="37">
        <f t="shared" si="0"/>
        <v>0</v>
      </c>
      <c r="I72" s="55">
        <f t="shared" si="2"/>
        <v>0</v>
      </c>
      <c r="J72" s="223" t="s">
        <v>258</v>
      </c>
      <c r="K72" s="23"/>
      <c r="L72" s="67"/>
    </row>
    <row r="73" spans="1:12" ht="13.5" outlineLevel="2">
      <c r="A73" s="64"/>
      <c r="B73" s="22"/>
      <c r="C73" s="40">
        <f>COUNTIF($H$47:H73,1)+$C$45</f>
        <v>1</v>
      </c>
      <c r="D73" s="40">
        <f>COUNTIF($H$47:H73,3)+$D$45</f>
        <v>1</v>
      </c>
      <c r="E73" s="33">
        <v>1</v>
      </c>
      <c r="F73" s="36" t="s">
        <v>232</v>
      </c>
      <c r="G73" s="34">
        <f t="shared" si="1"/>
        <v>0</v>
      </c>
      <c r="H73" s="37">
        <f t="shared" si="0"/>
        <v>0</v>
      </c>
      <c r="I73" s="55">
        <f t="shared" si="2"/>
        <v>0</v>
      </c>
      <c r="J73" s="223" t="s">
        <v>259</v>
      </c>
      <c r="K73" s="23"/>
      <c r="L73" s="67"/>
    </row>
    <row r="74" spans="1:12" ht="27.75" outlineLevel="2">
      <c r="A74" s="64"/>
      <c r="B74" s="22"/>
      <c r="C74" s="40">
        <f>COUNTIF($H$47:H74,1)+$C$45</f>
        <v>1</v>
      </c>
      <c r="D74" s="40">
        <f>COUNTIF($H$47:H74,3)+$D$45</f>
        <v>1</v>
      </c>
      <c r="E74" s="33">
        <v>1</v>
      </c>
      <c r="F74" s="36" t="s">
        <v>60</v>
      </c>
      <c r="G74" s="34">
        <f t="shared" si="1"/>
        <v>0</v>
      </c>
      <c r="H74" s="37">
        <f t="shared" si="0"/>
        <v>0</v>
      </c>
      <c r="I74" s="55">
        <f t="shared" si="2"/>
        <v>0</v>
      </c>
      <c r="J74" s="223" t="s">
        <v>260</v>
      </c>
      <c r="K74" s="23"/>
      <c r="L74" s="67"/>
    </row>
    <row r="75" spans="1:12" ht="12" outlineLevel="2">
      <c r="A75" s="64"/>
      <c r="B75" s="22"/>
      <c r="C75" s="6"/>
      <c r="D75" s="6"/>
      <c r="E75" s="11"/>
      <c r="F75" s="10"/>
      <c r="G75" s="10"/>
      <c r="H75" s="10"/>
      <c r="I75" s="56"/>
      <c r="J75" s="224"/>
      <c r="K75" s="23"/>
      <c r="L75" s="67"/>
    </row>
    <row r="76" spans="1:12" ht="12.75" outlineLevel="1" thickBot="1">
      <c r="A76" s="64"/>
      <c r="B76" s="24"/>
      <c r="C76" s="7"/>
      <c r="D76" s="7"/>
      <c r="E76" s="9"/>
      <c r="F76" s="14"/>
      <c r="G76" s="14"/>
      <c r="H76" s="3"/>
      <c r="I76" s="57"/>
      <c r="J76" s="225"/>
      <c r="K76" s="25"/>
      <c r="L76" s="67"/>
    </row>
    <row r="77" spans="1:12" ht="12" outlineLevel="1">
      <c r="A77" s="64"/>
      <c r="B77" s="22"/>
      <c r="C77" s="6"/>
      <c r="D77" s="6"/>
      <c r="E77" s="12"/>
      <c r="F77" s="15"/>
      <c r="G77" s="15"/>
      <c r="H77" s="13"/>
      <c r="I77" s="58"/>
      <c r="J77" s="226"/>
      <c r="K77" s="23"/>
      <c r="L77" s="67"/>
    </row>
    <row r="78" spans="1:12" s="165" customFormat="1" ht="19.5" outlineLevel="1">
      <c r="A78" s="65"/>
      <c r="B78" s="42"/>
      <c r="C78" s="40">
        <f>MAX(C47:C76)+1</f>
        <v>2</v>
      </c>
      <c r="D78" s="40">
        <f>MAX(D47:D76)+1</f>
        <v>2</v>
      </c>
      <c r="E78" s="41"/>
      <c r="F78" s="54" t="s">
        <v>104</v>
      </c>
      <c r="G78" s="43"/>
      <c r="H78" s="43"/>
      <c r="I78" s="59"/>
      <c r="J78" s="223"/>
      <c r="K78" s="44"/>
      <c r="L78" s="70"/>
    </row>
    <row r="79" spans="1:12" ht="13.5" outlineLevel="2">
      <c r="A79" s="64"/>
      <c r="B79" s="22"/>
      <c r="C79" s="6"/>
      <c r="D79" s="6"/>
      <c r="E79" s="8"/>
      <c r="F79" s="199" t="str">
        <f>IF(COUNTIF(G79:G80,"ok")=2,"seznam je aktuální","není aktuální seznam!!!")</f>
        <v>seznam je aktuální</v>
      </c>
      <c r="G79" s="34" t="str">
        <f>IF(COUNTA(Dítě!E7:E58)-COUNTA(F80:F115)+1=0,"ok","!!!")</f>
        <v>ok</v>
      </c>
      <c r="H79" s="1"/>
      <c r="I79" s="60"/>
      <c r="J79" s="227"/>
      <c r="K79" s="21"/>
      <c r="L79" s="67"/>
    </row>
    <row r="80" spans="1:12" ht="13.5" outlineLevel="2">
      <c r="A80" s="64"/>
      <c r="B80" s="22"/>
      <c r="C80" s="38" t="s">
        <v>83</v>
      </c>
      <c r="D80" s="38" t="s">
        <v>84</v>
      </c>
      <c r="E80" s="39" t="s">
        <v>3</v>
      </c>
      <c r="F80" s="39" t="s">
        <v>81</v>
      </c>
      <c r="G80" s="34" t="str">
        <f>IF(OR(SUM(G81:G109)&lt;&gt;0,ISNA(SUM(G81:G109))),"!!!","ok")</f>
        <v>ok</v>
      </c>
      <c r="H80" s="38" t="s">
        <v>82</v>
      </c>
      <c r="I80" s="38" t="s">
        <v>99</v>
      </c>
      <c r="J80" s="222" t="s">
        <v>228</v>
      </c>
      <c r="K80" s="23"/>
      <c r="L80" s="67"/>
    </row>
    <row r="81" spans="1:12" ht="13.5" outlineLevel="2">
      <c r="A81" s="64"/>
      <c r="B81" s="22"/>
      <c r="C81" s="40">
        <f>COUNTIF($H$80:H81,1)+$C$78</f>
        <v>2</v>
      </c>
      <c r="D81" s="40">
        <f>COUNTIF($H$80:H81,3)+$D$78</f>
        <v>2</v>
      </c>
      <c r="E81" s="33" t="s">
        <v>33</v>
      </c>
      <c r="F81" s="36" t="s">
        <v>131</v>
      </c>
      <c r="G81" s="34">
        <f aca="true" t="shared" si="3" ref="G81:G113">IF(VLOOKUP(F81,Dite,2,0)=E81,0,1)</f>
        <v>0</v>
      </c>
      <c r="H81" s="37">
        <f aca="true" t="shared" si="4" ref="H81:H113">VLOOKUP(F81,Dite,3,0)</f>
        <v>0</v>
      </c>
      <c r="I81" s="55">
        <f aca="true" t="shared" si="5" ref="I81:I113">VLOOKUP(F81,Dite,9,0)</f>
        <v>0</v>
      </c>
      <c r="J81" s="223" t="s">
        <v>261</v>
      </c>
      <c r="K81" s="23"/>
      <c r="L81" s="67"/>
    </row>
    <row r="82" spans="1:12" ht="27.75" outlineLevel="2">
      <c r="A82" s="64"/>
      <c r="B82" s="22"/>
      <c r="C82" s="40">
        <f>COUNTIF($H$80:H82,1)+$C$78</f>
        <v>2</v>
      </c>
      <c r="D82" s="40">
        <f>COUNTIF($H$80:H82,3)+$D$78</f>
        <v>2</v>
      </c>
      <c r="E82" s="33" t="s">
        <v>33</v>
      </c>
      <c r="F82" s="36" t="s">
        <v>148</v>
      </c>
      <c r="G82" s="34">
        <f t="shared" si="3"/>
        <v>0</v>
      </c>
      <c r="H82" s="37">
        <f t="shared" si="4"/>
        <v>0</v>
      </c>
      <c r="I82" s="55">
        <f t="shared" si="5"/>
        <v>0</v>
      </c>
      <c r="J82" s="223" t="s">
        <v>262</v>
      </c>
      <c r="K82" s="23"/>
      <c r="L82" s="67"/>
    </row>
    <row r="83" spans="1:12" ht="13.5" outlineLevel="2">
      <c r="A83" s="64"/>
      <c r="B83" s="22"/>
      <c r="C83" s="40">
        <f>COUNTIF($H$80:H83,1)+$C$78</f>
        <v>2</v>
      </c>
      <c r="D83" s="40">
        <f>COUNTIF($H$80:H83,3)+$D$78</f>
        <v>2</v>
      </c>
      <c r="E83" s="33" t="s">
        <v>33</v>
      </c>
      <c r="F83" s="36" t="s">
        <v>44</v>
      </c>
      <c r="G83" s="34">
        <f t="shared" si="3"/>
        <v>0</v>
      </c>
      <c r="H83" s="37">
        <f t="shared" si="4"/>
        <v>0</v>
      </c>
      <c r="I83" s="55">
        <f t="shared" si="5"/>
        <v>0</v>
      </c>
      <c r="J83" s="223" t="s">
        <v>263</v>
      </c>
      <c r="K83" s="23"/>
      <c r="L83" s="67"/>
    </row>
    <row r="84" spans="1:12" ht="27.75" outlineLevel="2">
      <c r="A84" s="64"/>
      <c r="B84" s="22"/>
      <c r="C84" s="40">
        <f>COUNTIF($H$80:H84,1)+$C$78</f>
        <v>2</v>
      </c>
      <c r="D84" s="40">
        <f>COUNTIF($H$80:H84,3)+$D$78</f>
        <v>2</v>
      </c>
      <c r="E84" s="33">
        <v>4</v>
      </c>
      <c r="F84" s="36" t="s">
        <v>57</v>
      </c>
      <c r="G84" s="34">
        <f t="shared" si="3"/>
        <v>0</v>
      </c>
      <c r="H84" s="37">
        <f t="shared" si="4"/>
        <v>0</v>
      </c>
      <c r="I84" s="55">
        <f t="shared" si="5"/>
        <v>0</v>
      </c>
      <c r="J84" s="223" t="s">
        <v>264</v>
      </c>
      <c r="K84" s="23"/>
      <c r="L84" s="67"/>
    </row>
    <row r="85" spans="1:12" ht="27.75" outlineLevel="2">
      <c r="A85" s="64"/>
      <c r="B85" s="22"/>
      <c r="C85" s="40">
        <f>COUNTIF($H$80:H85,1)+$C$78</f>
        <v>2</v>
      </c>
      <c r="D85" s="40">
        <f>COUNTIF($H$80:H85,3)+$D$78</f>
        <v>2</v>
      </c>
      <c r="E85" s="33">
        <v>4</v>
      </c>
      <c r="F85" s="36" t="s">
        <v>11</v>
      </c>
      <c r="G85" s="34">
        <f t="shared" si="3"/>
        <v>0</v>
      </c>
      <c r="H85" s="37">
        <f t="shared" si="4"/>
        <v>0</v>
      </c>
      <c r="I85" s="55">
        <f t="shared" si="5"/>
        <v>0</v>
      </c>
      <c r="J85" s="223" t="s">
        <v>265</v>
      </c>
      <c r="K85" s="23"/>
      <c r="L85" s="67"/>
    </row>
    <row r="86" spans="1:12" ht="27.75" outlineLevel="2">
      <c r="A86" s="64"/>
      <c r="B86" s="22"/>
      <c r="C86" s="40">
        <f>COUNTIF($H$80:H86,1)+$C$78</f>
        <v>2</v>
      </c>
      <c r="D86" s="40">
        <f>COUNTIF($H$80:H86,3)+$D$78</f>
        <v>2</v>
      </c>
      <c r="E86" s="33">
        <v>4</v>
      </c>
      <c r="F86" s="36" t="s">
        <v>18</v>
      </c>
      <c r="G86" s="34">
        <f t="shared" si="3"/>
        <v>0</v>
      </c>
      <c r="H86" s="37">
        <f t="shared" si="4"/>
        <v>0</v>
      </c>
      <c r="I86" s="55">
        <f t="shared" si="5"/>
        <v>0</v>
      </c>
      <c r="J86" s="223" t="s">
        <v>266</v>
      </c>
      <c r="K86" s="23"/>
      <c r="L86" s="67"/>
    </row>
    <row r="87" spans="1:12" ht="27.75" outlineLevel="2">
      <c r="A87" s="64"/>
      <c r="B87" s="22"/>
      <c r="C87" s="40">
        <f>COUNTIF($H$80:H87,1)+$C$78</f>
        <v>2</v>
      </c>
      <c r="D87" s="40">
        <f>COUNTIF($H$80:H87,3)+$D$78</f>
        <v>2</v>
      </c>
      <c r="E87" s="33">
        <v>4</v>
      </c>
      <c r="F87" s="36" t="s">
        <v>132</v>
      </c>
      <c r="G87" s="34">
        <f t="shared" si="3"/>
        <v>0</v>
      </c>
      <c r="H87" s="37">
        <f t="shared" si="4"/>
        <v>0</v>
      </c>
      <c r="I87" s="55">
        <f t="shared" si="5"/>
        <v>0</v>
      </c>
      <c r="J87" s="223" t="s">
        <v>267</v>
      </c>
      <c r="K87" s="23"/>
      <c r="L87" s="67"/>
    </row>
    <row r="88" spans="1:12" ht="13.5" outlineLevel="2">
      <c r="A88" s="64"/>
      <c r="B88" s="22"/>
      <c r="C88" s="40">
        <f>COUNTIF($H$80:H88,1)+$C$78</f>
        <v>2</v>
      </c>
      <c r="D88" s="40">
        <f>COUNTIF($H$80:H88,3)+$D$78</f>
        <v>2</v>
      </c>
      <c r="E88" s="33">
        <v>4</v>
      </c>
      <c r="F88" s="36" t="s">
        <v>233</v>
      </c>
      <c r="G88" s="34">
        <f t="shared" si="3"/>
        <v>0</v>
      </c>
      <c r="H88" s="37">
        <f t="shared" si="4"/>
        <v>0</v>
      </c>
      <c r="I88" s="55">
        <f t="shared" si="5"/>
        <v>0</v>
      </c>
      <c r="J88" s="223" t="s">
        <v>268</v>
      </c>
      <c r="K88" s="23"/>
      <c r="L88" s="67"/>
    </row>
    <row r="89" spans="1:12" ht="27.75" outlineLevel="2">
      <c r="A89" s="64"/>
      <c r="B89" s="22"/>
      <c r="C89" s="40">
        <f>COUNTIF($H$80:H89,1)+$C$78</f>
        <v>2</v>
      </c>
      <c r="D89" s="40">
        <f>COUNTIF($H$80:H89,3)+$D$78</f>
        <v>2</v>
      </c>
      <c r="E89" s="33">
        <v>4</v>
      </c>
      <c r="F89" s="36" t="s">
        <v>133</v>
      </c>
      <c r="G89" s="34">
        <f t="shared" si="3"/>
        <v>0</v>
      </c>
      <c r="H89" s="37">
        <f t="shared" si="4"/>
        <v>0</v>
      </c>
      <c r="I89" s="55">
        <f t="shared" si="5"/>
        <v>0</v>
      </c>
      <c r="J89" s="223" t="s">
        <v>269</v>
      </c>
      <c r="K89" s="23"/>
      <c r="L89" s="67"/>
    </row>
    <row r="90" spans="1:12" ht="13.5" outlineLevel="2">
      <c r="A90" s="64"/>
      <c r="B90" s="22"/>
      <c r="C90" s="40">
        <f>COUNTIF($H$80:H90,1)+$C$78</f>
        <v>2</v>
      </c>
      <c r="D90" s="40">
        <f>COUNTIF($H$80:H90,3)+$D$78</f>
        <v>2</v>
      </c>
      <c r="E90" s="33">
        <v>4</v>
      </c>
      <c r="F90" s="36" t="s">
        <v>137</v>
      </c>
      <c r="G90" s="34">
        <f t="shared" si="3"/>
        <v>0</v>
      </c>
      <c r="H90" s="37">
        <f t="shared" si="4"/>
        <v>0</v>
      </c>
      <c r="I90" s="55">
        <f t="shared" si="5"/>
        <v>0</v>
      </c>
      <c r="J90" s="223" t="s">
        <v>270</v>
      </c>
      <c r="K90" s="23"/>
      <c r="L90" s="67"/>
    </row>
    <row r="91" spans="1:12" ht="13.5" outlineLevel="2">
      <c r="A91" s="64"/>
      <c r="B91" s="22"/>
      <c r="C91" s="40">
        <f>COUNTIF($H$80:H91,1)+$C$78</f>
        <v>2</v>
      </c>
      <c r="D91" s="40">
        <f>COUNTIF($H$80:H91,3)+$D$78</f>
        <v>2</v>
      </c>
      <c r="E91" s="33">
        <v>4</v>
      </c>
      <c r="F91" s="36" t="s">
        <v>53</v>
      </c>
      <c r="G91" s="34">
        <f t="shared" si="3"/>
        <v>0</v>
      </c>
      <c r="H91" s="37">
        <f t="shared" si="4"/>
        <v>0</v>
      </c>
      <c r="I91" s="55">
        <f t="shared" si="5"/>
        <v>0</v>
      </c>
      <c r="J91" s="223" t="s">
        <v>271</v>
      </c>
      <c r="K91" s="23"/>
      <c r="L91" s="67"/>
    </row>
    <row r="92" spans="1:12" ht="27.75" outlineLevel="2">
      <c r="A92" s="64"/>
      <c r="B92" s="22"/>
      <c r="C92" s="40">
        <f>COUNTIF($H$80:H92,1)+$C$78</f>
        <v>2</v>
      </c>
      <c r="D92" s="40">
        <f>COUNTIF($H$80:H92,3)+$D$78</f>
        <v>2</v>
      </c>
      <c r="E92" s="33">
        <v>4</v>
      </c>
      <c r="F92" s="36" t="s">
        <v>56</v>
      </c>
      <c r="G92" s="34">
        <f t="shared" si="3"/>
        <v>0</v>
      </c>
      <c r="H92" s="37">
        <f t="shared" si="4"/>
        <v>0</v>
      </c>
      <c r="I92" s="55">
        <f t="shared" si="5"/>
        <v>0</v>
      </c>
      <c r="J92" s="223" t="s">
        <v>272</v>
      </c>
      <c r="K92" s="23"/>
      <c r="L92" s="67"/>
    </row>
    <row r="93" spans="1:12" ht="28.5" outlineLevel="2">
      <c r="A93" s="64"/>
      <c r="B93" s="22"/>
      <c r="C93" s="40">
        <f>COUNTIF($H$80:H93,1)+$C$78</f>
        <v>2</v>
      </c>
      <c r="D93" s="40">
        <f>COUNTIF($H$80:H93,3)+$D$78</f>
        <v>2</v>
      </c>
      <c r="E93" s="33">
        <v>4</v>
      </c>
      <c r="F93" s="36" t="s">
        <v>78</v>
      </c>
      <c r="G93" s="34">
        <f t="shared" si="3"/>
        <v>0</v>
      </c>
      <c r="H93" s="37">
        <f t="shared" si="4"/>
        <v>0</v>
      </c>
      <c r="I93" s="55">
        <f t="shared" si="5"/>
        <v>0</v>
      </c>
      <c r="J93" s="223" t="s">
        <v>273</v>
      </c>
      <c r="K93" s="23"/>
      <c r="L93" s="67"/>
    </row>
    <row r="94" spans="1:12" ht="42" outlineLevel="2">
      <c r="A94" s="64"/>
      <c r="B94" s="22"/>
      <c r="C94" s="40">
        <f>COUNTIF($H$80:H94,1)+$C$78</f>
        <v>2</v>
      </c>
      <c r="D94" s="40">
        <f>COUNTIF($H$80:H94,3)+$D$78</f>
        <v>2</v>
      </c>
      <c r="E94" s="33">
        <v>3</v>
      </c>
      <c r="F94" s="36" t="s">
        <v>38</v>
      </c>
      <c r="G94" s="34">
        <f t="shared" si="3"/>
        <v>0</v>
      </c>
      <c r="H94" s="37">
        <f t="shared" si="4"/>
        <v>0</v>
      </c>
      <c r="I94" s="55">
        <f t="shared" si="5"/>
        <v>0</v>
      </c>
      <c r="J94" s="223" t="s">
        <v>274</v>
      </c>
      <c r="K94" s="23"/>
      <c r="L94" s="67"/>
    </row>
    <row r="95" spans="1:12" ht="42" outlineLevel="2">
      <c r="A95" s="64"/>
      <c r="B95" s="22"/>
      <c r="C95" s="40">
        <f>COUNTIF($H$80:H95,1)+$C$78</f>
        <v>2</v>
      </c>
      <c r="D95" s="40">
        <f>COUNTIF($H$80:H95,3)+$D$78</f>
        <v>2</v>
      </c>
      <c r="E95" s="33">
        <v>3</v>
      </c>
      <c r="F95" s="36" t="s">
        <v>39</v>
      </c>
      <c r="G95" s="34">
        <f t="shared" si="3"/>
        <v>0</v>
      </c>
      <c r="H95" s="37">
        <f t="shared" si="4"/>
        <v>0</v>
      </c>
      <c r="I95" s="55">
        <f t="shared" si="5"/>
        <v>0</v>
      </c>
      <c r="J95" s="223" t="s">
        <v>275</v>
      </c>
      <c r="K95" s="23"/>
      <c r="L95" s="67"/>
    </row>
    <row r="96" spans="1:12" ht="27.75" outlineLevel="2">
      <c r="A96" s="64"/>
      <c r="B96" s="22"/>
      <c r="C96" s="40">
        <f>COUNTIF($H$80:H96,1)+$C$78</f>
        <v>2</v>
      </c>
      <c r="D96" s="40">
        <f>COUNTIF($H$80:H96,3)+$D$78</f>
        <v>2</v>
      </c>
      <c r="E96" s="33">
        <v>3</v>
      </c>
      <c r="F96" s="36" t="s">
        <v>134</v>
      </c>
      <c r="G96" s="34">
        <f t="shared" si="3"/>
        <v>0</v>
      </c>
      <c r="H96" s="37">
        <f t="shared" si="4"/>
        <v>0</v>
      </c>
      <c r="I96" s="55">
        <f t="shared" si="5"/>
        <v>0</v>
      </c>
      <c r="J96" s="223" t="s">
        <v>276</v>
      </c>
      <c r="K96" s="23"/>
      <c r="L96" s="67"/>
    </row>
    <row r="97" spans="1:12" ht="27.75" outlineLevel="2">
      <c r="A97" s="64"/>
      <c r="B97" s="22"/>
      <c r="C97" s="40">
        <f>COUNTIF($H$80:H97,1)+$C$78</f>
        <v>2</v>
      </c>
      <c r="D97" s="40">
        <f>COUNTIF($H$80:H97,3)+$D$78</f>
        <v>2</v>
      </c>
      <c r="E97" s="33">
        <v>2</v>
      </c>
      <c r="F97" s="36" t="s">
        <v>24</v>
      </c>
      <c r="G97" s="34">
        <f t="shared" si="3"/>
        <v>0</v>
      </c>
      <c r="H97" s="37">
        <f t="shared" si="4"/>
        <v>0</v>
      </c>
      <c r="I97" s="55">
        <f t="shared" si="5"/>
        <v>0</v>
      </c>
      <c r="J97" s="223" t="s">
        <v>277</v>
      </c>
      <c r="K97" s="23"/>
      <c r="L97" s="67"/>
    </row>
    <row r="98" spans="1:12" ht="27.75" outlineLevel="2">
      <c r="A98" s="64"/>
      <c r="B98" s="22"/>
      <c r="C98" s="40">
        <f>COUNTIF($H$80:H98,1)+$C$78</f>
        <v>2</v>
      </c>
      <c r="D98" s="40">
        <f>COUNTIF($H$80:H98,3)+$D$78</f>
        <v>2</v>
      </c>
      <c r="E98" s="33">
        <v>2</v>
      </c>
      <c r="F98" s="36" t="s">
        <v>26</v>
      </c>
      <c r="G98" s="34">
        <f t="shared" si="3"/>
        <v>0</v>
      </c>
      <c r="H98" s="37">
        <f t="shared" si="4"/>
        <v>0</v>
      </c>
      <c r="I98" s="55">
        <f t="shared" si="5"/>
        <v>0</v>
      </c>
      <c r="J98" s="223" t="s">
        <v>278</v>
      </c>
      <c r="K98" s="23"/>
      <c r="L98" s="67"/>
    </row>
    <row r="99" spans="1:12" ht="27.75" outlineLevel="2">
      <c r="A99" s="64"/>
      <c r="B99" s="22"/>
      <c r="C99" s="40">
        <f>COUNTIF($H$80:H99,1)+$C$78</f>
        <v>2</v>
      </c>
      <c r="D99" s="40">
        <f>COUNTIF($H$80:H99,3)+$D$78</f>
        <v>2</v>
      </c>
      <c r="E99" s="33">
        <v>2</v>
      </c>
      <c r="F99" s="36" t="s">
        <v>35</v>
      </c>
      <c r="G99" s="34">
        <f t="shared" si="3"/>
        <v>0</v>
      </c>
      <c r="H99" s="37">
        <f t="shared" si="4"/>
        <v>0</v>
      </c>
      <c r="I99" s="55">
        <f t="shared" si="5"/>
        <v>0</v>
      </c>
      <c r="J99" s="223" t="s">
        <v>279</v>
      </c>
      <c r="K99" s="23"/>
      <c r="L99" s="67"/>
    </row>
    <row r="100" spans="1:12" ht="27.75" outlineLevel="2">
      <c r="A100" s="64"/>
      <c r="B100" s="22"/>
      <c r="C100" s="40">
        <f>COUNTIF($H$80:H100,1)+$C$78</f>
        <v>2</v>
      </c>
      <c r="D100" s="40">
        <f>COUNTIF($H$80:H100,3)+$D$78</f>
        <v>2</v>
      </c>
      <c r="E100" s="33">
        <v>2</v>
      </c>
      <c r="F100" s="36" t="s">
        <v>36</v>
      </c>
      <c r="G100" s="34">
        <f t="shared" si="3"/>
        <v>0</v>
      </c>
      <c r="H100" s="37">
        <f t="shared" si="4"/>
        <v>0</v>
      </c>
      <c r="I100" s="55">
        <f t="shared" si="5"/>
        <v>0</v>
      </c>
      <c r="J100" s="223" t="s">
        <v>280</v>
      </c>
      <c r="K100" s="23"/>
      <c r="L100" s="67"/>
    </row>
    <row r="101" spans="1:12" ht="27.75" outlineLevel="2">
      <c r="A101" s="64"/>
      <c r="B101" s="22"/>
      <c r="C101" s="40">
        <f>COUNTIF($H$80:H101,1)+$C$78</f>
        <v>2</v>
      </c>
      <c r="D101" s="40">
        <f>COUNTIF($H$80:H101,3)+$D$78</f>
        <v>2</v>
      </c>
      <c r="E101" s="33">
        <v>2</v>
      </c>
      <c r="F101" s="36" t="s">
        <v>135</v>
      </c>
      <c r="G101" s="34">
        <f t="shared" si="3"/>
        <v>0</v>
      </c>
      <c r="H101" s="37">
        <f t="shared" si="4"/>
        <v>0</v>
      </c>
      <c r="I101" s="55">
        <f t="shared" si="5"/>
        <v>0</v>
      </c>
      <c r="J101" s="223" t="s">
        <v>281</v>
      </c>
      <c r="K101" s="23"/>
      <c r="L101" s="67"/>
    </row>
    <row r="102" spans="1:12" ht="13.5" outlineLevel="2">
      <c r="A102" s="64"/>
      <c r="B102" s="22"/>
      <c r="C102" s="40">
        <f>COUNTIF($H$80:H102,1)+$C$78</f>
        <v>2</v>
      </c>
      <c r="D102" s="40">
        <f>COUNTIF($H$80:H102,3)+$D$78</f>
        <v>2</v>
      </c>
      <c r="E102" s="33">
        <v>2</v>
      </c>
      <c r="F102" s="36" t="s">
        <v>150</v>
      </c>
      <c r="G102" s="34">
        <f t="shared" si="3"/>
        <v>0</v>
      </c>
      <c r="H102" s="37">
        <f t="shared" si="4"/>
        <v>0</v>
      </c>
      <c r="I102" s="55">
        <f t="shared" si="5"/>
        <v>0</v>
      </c>
      <c r="J102" s="223" t="s">
        <v>282</v>
      </c>
      <c r="K102" s="23"/>
      <c r="L102" s="67"/>
    </row>
    <row r="103" spans="1:12" ht="13.5" outlineLevel="2">
      <c r="A103" s="64"/>
      <c r="B103" s="22"/>
      <c r="C103" s="40">
        <f>COUNTIF($H$80:H103,1)+$C$78</f>
        <v>2</v>
      </c>
      <c r="D103" s="40">
        <f>COUNTIF($H$80:H103,3)+$D$78</f>
        <v>2</v>
      </c>
      <c r="E103" s="33">
        <v>2</v>
      </c>
      <c r="F103" s="36" t="s">
        <v>136</v>
      </c>
      <c r="G103" s="34">
        <f t="shared" si="3"/>
        <v>0</v>
      </c>
      <c r="H103" s="37">
        <f t="shared" si="4"/>
        <v>0</v>
      </c>
      <c r="I103" s="55">
        <f t="shared" si="5"/>
        <v>0</v>
      </c>
      <c r="J103" s="223" t="s">
        <v>283</v>
      </c>
      <c r="K103" s="23"/>
      <c r="L103" s="67"/>
    </row>
    <row r="104" spans="1:12" ht="27.75" outlineLevel="2">
      <c r="A104" s="64"/>
      <c r="B104" s="22"/>
      <c r="C104" s="40">
        <f>COUNTIF($H$80:H104,1)+$C$78</f>
        <v>2</v>
      </c>
      <c r="D104" s="40">
        <f>COUNTIF($H$80:H104,3)+$D$78</f>
        <v>2</v>
      </c>
      <c r="E104" s="33">
        <v>2</v>
      </c>
      <c r="F104" s="36" t="s">
        <v>47</v>
      </c>
      <c r="G104" s="34">
        <f t="shared" si="3"/>
        <v>0</v>
      </c>
      <c r="H104" s="37">
        <f t="shared" si="4"/>
        <v>0</v>
      </c>
      <c r="I104" s="55">
        <f t="shared" si="5"/>
        <v>0</v>
      </c>
      <c r="J104" s="223" t="s">
        <v>284</v>
      </c>
      <c r="K104" s="23"/>
      <c r="L104" s="67"/>
    </row>
    <row r="105" spans="1:12" ht="13.5" outlineLevel="2">
      <c r="A105" s="64"/>
      <c r="B105" s="22"/>
      <c r="C105" s="40">
        <f>COUNTIF($H$80:H105,1)+$C$78</f>
        <v>2</v>
      </c>
      <c r="D105" s="40">
        <f>COUNTIF($H$80:H105,3)+$D$78</f>
        <v>2</v>
      </c>
      <c r="E105" s="33">
        <v>2</v>
      </c>
      <c r="F105" s="36" t="s">
        <v>51</v>
      </c>
      <c r="G105" s="34">
        <f t="shared" si="3"/>
        <v>0</v>
      </c>
      <c r="H105" s="37">
        <f t="shared" si="4"/>
        <v>0</v>
      </c>
      <c r="I105" s="55">
        <f t="shared" si="5"/>
        <v>0</v>
      </c>
      <c r="J105" s="223" t="s">
        <v>285</v>
      </c>
      <c r="K105" s="23"/>
      <c r="L105" s="67"/>
    </row>
    <row r="106" spans="1:12" ht="27.75" outlineLevel="2">
      <c r="A106" s="64"/>
      <c r="B106" s="22"/>
      <c r="C106" s="40">
        <f>COUNTIF($H$80:H106,1)+$C$78</f>
        <v>2</v>
      </c>
      <c r="D106" s="40">
        <f>COUNTIF($H$80:H106,3)+$D$78</f>
        <v>2</v>
      </c>
      <c r="E106" s="33">
        <v>2</v>
      </c>
      <c r="F106" s="36" t="s">
        <v>55</v>
      </c>
      <c r="G106" s="34">
        <f t="shared" si="3"/>
        <v>0</v>
      </c>
      <c r="H106" s="37">
        <f t="shared" si="4"/>
        <v>0</v>
      </c>
      <c r="I106" s="55">
        <f t="shared" si="5"/>
        <v>0</v>
      </c>
      <c r="J106" s="223" t="s">
        <v>286</v>
      </c>
      <c r="K106" s="23"/>
      <c r="L106" s="67"/>
    </row>
    <row r="107" spans="1:12" ht="13.5" outlineLevel="2">
      <c r="A107" s="64"/>
      <c r="B107" s="22"/>
      <c r="C107" s="40">
        <f>COUNTIF($H$80:H107,1)+$C$78</f>
        <v>2</v>
      </c>
      <c r="D107" s="40">
        <f>COUNTIF($H$80:H107,3)+$D$78</f>
        <v>2</v>
      </c>
      <c r="E107" s="33">
        <v>1</v>
      </c>
      <c r="F107" s="36" t="s">
        <v>27</v>
      </c>
      <c r="G107" s="34">
        <f t="shared" si="3"/>
        <v>0</v>
      </c>
      <c r="H107" s="37">
        <f t="shared" si="4"/>
        <v>0</v>
      </c>
      <c r="I107" s="55">
        <f t="shared" si="5"/>
        <v>0</v>
      </c>
      <c r="J107" s="223" t="s">
        <v>287</v>
      </c>
      <c r="K107" s="23"/>
      <c r="L107" s="67"/>
    </row>
    <row r="108" spans="1:12" ht="13.5" outlineLevel="2">
      <c r="A108" s="64"/>
      <c r="B108" s="22"/>
      <c r="C108" s="40">
        <f>COUNTIF($H$80:H108,1)+$C$78</f>
        <v>2</v>
      </c>
      <c r="D108" s="40">
        <f>COUNTIF($H$80:H108,3)+$D$78</f>
        <v>2</v>
      </c>
      <c r="E108" s="33">
        <v>1</v>
      </c>
      <c r="F108" s="36" t="s">
        <v>128</v>
      </c>
      <c r="G108" s="34">
        <f t="shared" si="3"/>
        <v>0</v>
      </c>
      <c r="H108" s="37">
        <f t="shared" si="4"/>
        <v>0</v>
      </c>
      <c r="I108" s="55">
        <f t="shared" si="5"/>
        <v>0</v>
      </c>
      <c r="J108" s="223" t="s">
        <v>288</v>
      </c>
      <c r="K108" s="23"/>
      <c r="L108" s="67"/>
    </row>
    <row r="109" spans="1:12" ht="13.5" outlineLevel="2">
      <c r="A109" s="64"/>
      <c r="B109" s="22"/>
      <c r="C109" s="40">
        <f>COUNTIF($H$80:H109,1)+$C$78</f>
        <v>2</v>
      </c>
      <c r="D109" s="40">
        <f>COUNTIF($H$80:H109,3)+$D$78</f>
        <v>2</v>
      </c>
      <c r="E109" s="33">
        <v>1</v>
      </c>
      <c r="F109" s="36" t="s">
        <v>129</v>
      </c>
      <c r="G109" s="34">
        <f t="shared" si="3"/>
        <v>0</v>
      </c>
      <c r="H109" s="37">
        <f t="shared" si="4"/>
        <v>0</v>
      </c>
      <c r="I109" s="55">
        <f t="shared" si="5"/>
        <v>0</v>
      </c>
      <c r="J109" s="223" t="s">
        <v>289</v>
      </c>
      <c r="K109" s="23"/>
      <c r="L109" s="67"/>
    </row>
    <row r="110" spans="1:12" ht="27.75" outlineLevel="2">
      <c r="A110" s="64"/>
      <c r="B110" s="22"/>
      <c r="C110" s="40">
        <f>COUNTIF($H$80:H110,1)+$C$78</f>
        <v>2</v>
      </c>
      <c r="D110" s="40">
        <f>COUNTIF($H$80:H110,3)+$D$78</f>
        <v>2</v>
      </c>
      <c r="E110" s="33">
        <v>1</v>
      </c>
      <c r="F110" s="36" t="s">
        <v>130</v>
      </c>
      <c r="G110" s="34">
        <f t="shared" si="3"/>
        <v>0</v>
      </c>
      <c r="H110" s="37">
        <f t="shared" si="4"/>
        <v>0</v>
      </c>
      <c r="I110" s="55">
        <f t="shared" si="5"/>
        <v>0</v>
      </c>
      <c r="J110" s="223" t="s">
        <v>290</v>
      </c>
      <c r="K110" s="23"/>
      <c r="L110" s="67"/>
    </row>
    <row r="111" spans="1:12" ht="13.5" outlineLevel="2">
      <c r="A111" s="64"/>
      <c r="B111" s="22"/>
      <c r="C111" s="40">
        <f>COUNTIF($H$80:H111,1)+$C$78</f>
        <v>2</v>
      </c>
      <c r="D111" s="40">
        <f>COUNTIF($H$80:H111,3)+$D$78</f>
        <v>2</v>
      </c>
      <c r="E111" s="33">
        <v>1</v>
      </c>
      <c r="F111" s="36" t="s">
        <v>79</v>
      </c>
      <c r="G111" s="34">
        <f t="shared" si="3"/>
        <v>0</v>
      </c>
      <c r="H111" s="37">
        <f t="shared" si="4"/>
        <v>0</v>
      </c>
      <c r="I111" s="55">
        <f t="shared" si="5"/>
        <v>0</v>
      </c>
      <c r="J111" s="223" t="s">
        <v>291</v>
      </c>
      <c r="K111" s="23"/>
      <c r="L111" s="67"/>
    </row>
    <row r="112" spans="1:12" ht="27.75" outlineLevel="2">
      <c r="A112" s="64"/>
      <c r="B112" s="22"/>
      <c r="C112" s="40">
        <f>COUNTIF($H$80:H112,1)+$C$78</f>
        <v>2</v>
      </c>
      <c r="D112" s="40">
        <f>COUNTIF($H$80:H112,3)+$D$78</f>
        <v>2</v>
      </c>
      <c r="E112" s="33">
        <v>1</v>
      </c>
      <c r="F112" s="36" t="s">
        <v>149</v>
      </c>
      <c r="G112" s="34">
        <f t="shared" si="3"/>
        <v>0</v>
      </c>
      <c r="H112" s="37">
        <f t="shared" si="4"/>
        <v>0</v>
      </c>
      <c r="I112" s="55">
        <f t="shared" si="5"/>
        <v>0</v>
      </c>
      <c r="J112" s="223" t="s">
        <v>292</v>
      </c>
      <c r="K112" s="23"/>
      <c r="L112" s="67"/>
    </row>
    <row r="113" spans="1:12" ht="13.5" outlineLevel="2">
      <c r="A113" s="64"/>
      <c r="B113" s="22"/>
      <c r="C113" s="40">
        <f>COUNTIF($H$80:H113,1)+$C$78</f>
        <v>2</v>
      </c>
      <c r="D113" s="40">
        <f>COUNTIF($H$80:H113,3)+$D$78</f>
        <v>2</v>
      </c>
      <c r="E113" s="33">
        <v>1</v>
      </c>
      <c r="F113" s="36" t="s">
        <v>46</v>
      </c>
      <c r="G113" s="34">
        <f t="shared" si="3"/>
        <v>0</v>
      </c>
      <c r="H113" s="37">
        <f t="shared" si="4"/>
        <v>0</v>
      </c>
      <c r="I113" s="55">
        <f t="shared" si="5"/>
        <v>0</v>
      </c>
      <c r="J113" s="223" t="s">
        <v>293</v>
      </c>
      <c r="K113" s="23"/>
      <c r="L113" s="67"/>
    </row>
    <row r="114" spans="1:12" ht="13.5" outlineLevel="2">
      <c r="A114" s="64"/>
      <c r="B114" s="22"/>
      <c r="C114" s="6"/>
      <c r="D114" s="6"/>
      <c r="E114" s="8"/>
      <c r="F114" s="4"/>
      <c r="G114" s="4"/>
      <c r="H114" s="4"/>
      <c r="I114" s="61"/>
      <c r="J114" s="228"/>
      <c r="K114" s="23"/>
      <c r="L114" s="67"/>
    </row>
    <row r="115" spans="1:12" ht="12.75" outlineLevel="1" thickBot="1">
      <c r="A115" s="64"/>
      <c r="B115" s="24"/>
      <c r="C115" s="7"/>
      <c r="D115" s="7"/>
      <c r="E115" s="9"/>
      <c r="F115" s="14"/>
      <c r="G115" s="14"/>
      <c r="H115" s="3"/>
      <c r="I115" s="57"/>
      <c r="J115" s="225"/>
      <c r="K115" s="25"/>
      <c r="L115" s="67"/>
    </row>
    <row r="116" spans="1:12" ht="12" outlineLevel="1">
      <c r="A116" s="64"/>
      <c r="B116" s="22"/>
      <c r="C116" s="6"/>
      <c r="D116" s="6"/>
      <c r="E116" s="12"/>
      <c r="F116" s="15"/>
      <c r="G116" s="15"/>
      <c r="H116" s="13"/>
      <c r="I116" s="58"/>
      <c r="J116" s="226"/>
      <c r="K116" s="23"/>
      <c r="L116" s="67"/>
    </row>
    <row r="117" spans="1:12" s="165" customFormat="1" ht="19.5" outlineLevel="1">
      <c r="A117" s="65"/>
      <c r="B117" s="42"/>
      <c r="C117" s="40">
        <f>MAX(C80:C115)+1</f>
        <v>3</v>
      </c>
      <c r="D117" s="40">
        <f>MAX(D80:D115)+1</f>
        <v>3</v>
      </c>
      <c r="E117" s="41"/>
      <c r="F117" s="54" t="s">
        <v>105</v>
      </c>
      <c r="G117" s="43"/>
      <c r="H117" s="43"/>
      <c r="I117" s="59"/>
      <c r="J117" s="223"/>
      <c r="K117" s="44"/>
      <c r="L117" s="70"/>
    </row>
    <row r="118" spans="1:12" ht="13.5" outlineLevel="2">
      <c r="A118" s="64"/>
      <c r="B118" s="22"/>
      <c r="C118" s="6"/>
      <c r="D118" s="6"/>
      <c r="E118" s="8"/>
      <c r="F118" s="199" t="str">
        <f>IF(COUNTIF(G118:G119,"ok")=2,"seznam je aktuální","není aktuální seznam!!!")</f>
        <v>seznam je aktuální</v>
      </c>
      <c r="G118" s="34" t="str">
        <f>IF(COUNTA(Pečující!E7:E23)-COUNTA(F119:F130)+1=0,"ok","!!!")</f>
        <v>ok</v>
      </c>
      <c r="H118" s="2"/>
      <c r="I118" s="62"/>
      <c r="J118" s="227"/>
      <c r="K118" s="21"/>
      <c r="L118" s="67"/>
    </row>
    <row r="119" spans="1:12" ht="13.5" outlineLevel="2">
      <c r="A119" s="66"/>
      <c r="B119" s="20"/>
      <c r="C119" s="38" t="s">
        <v>83</v>
      </c>
      <c r="D119" s="38" t="s">
        <v>84</v>
      </c>
      <c r="E119" s="39" t="s">
        <v>3</v>
      </c>
      <c r="F119" s="39" t="s">
        <v>81</v>
      </c>
      <c r="G119" s="34" t="str">
        <f>IF(OR(SUM(G120:G148)&lt;&gt;0,ISNA(SUM(G120:G148))),"!!!","ok")</f>
        <v>ok</v>
      </c>
      <c r="H119" s="38" t="s">
        <v>82</v>
      </c>
      <c r="I119" s="38" t="s">
        <v>99</v>
      </c>
      <c r="J119" s="222" t="s">
        <v>228</v>
      </c>
      <c r="K119" s="21"/>
      <c r="L119" s="67"/>
    </row>
    <row r="120" spans="1:12" ht="13.5" outlineLevel="2">
      <c r="A120" s="64"/>
      <c r="B120" s="22"/>
      <c r="C120" s="40">
        <f>COUNTIF($H$119:H120,1)+$C$117</f>
        <v>3</v>
      </c>
      <c r="D120" s="40">
        <f>COUNTIF($H$119:H120,3)+$D$117</f>
        <v>3</v>
      </c>
      <c r="E120" s="33" t="s">
        <v>33</v>
      </c>
      <c r="F120" s="36" t="s">
        <v>67</v>
      </c>
      <c r="G120" s="34">
        <f aca="true" t="shared" si="6" ref="G120:G128">IF(VLOOKUP(F120,PecOs,2,0)=E120,0,1)</f>
        <v>0</v>
      </c>
      <c r="H120" s="37">
        <f aca="true" t="shared" si="7" ref="H120:H128">VLOOKUP(F120,PecOs,3,0)</f>
        <v>0</v>
      </c>
      <c r="I120" s="55">
        <f aca="true" t="shared" si="8" ref="I120:I128">VLOOKUP(F120,PecOs,9,0)</f>
        <v>0</v>
      </c>
      <c r="J120" s="223" t="s">
        <v>294</v>
      </c>
      <c r="K120" s="23"/>
      <c r="L120" s="67"/>
    </row>
    <row r="121" spans="1:12" ht="13.5" outlineLevel="2">
      <c r="A121" s="64"/>
      <c r="B121" s="22"/>
      <c r="C121" s="40">
        <f>COUNTIF($H$119:H121,1)+$C$117</f>
        <v>3</v>
      </c>
      <c r="D121" s="40">
        <f>COUNTIF($H$119:H121,3)+$D$117</f>
        <v>3</v>
      </c>
      <c r="E121" s="33" t="s">
        <v>33</v>
      </c>
      <c r="F121" s="36" t="s">
        <v>73</v>
      </c>
      <c r="G121" s="34">
        <f t="shared" si="6"/>
        <v>0</v>
      </c>
      <c r="H121" s="37">
        <f t="shared" si="7"/>
        <v>0</v>
      </c>
      <c r="I121" s="55">
        <f t="shared" si="8"/>
        <v>0</v>
      </c>
      <c r="J121" s="223" t="s">
        <v>295</v>
      </c>
      <c r="K121" s="23"/>
      <c r="L121" s="67"/>
    </row>
    <row r="122" spans="1:12" ht="13.5" outlineLevel="2">
      <c r="A122" s="64"/>
      <c r="B122" s="22"/>
      <c r="C122" s="40">
        <f>COUNTIF($H$119:H122,1)+$C$117</f>
        <v>3</v>
      </c>
      <c r="D122" s="40">
        <f>COUNTIF($H$119:H122,3)+$D$117</f>
        <v>3</v>
      </c>
      <c r="E122" s="33">
        <v>4</v>
      </c>
      <c r="F122" s="36" t="s">
        <v>75</v>
      </c>
      <c r="G122" s="34">
        <f t="shared" si="6"/>
        <v>0</v>
      </c>
      <c r="H122" s="37">
        <f t="shared" si="7"/>
        <v>0</v>
      </c>
      <c r="I122" s="55">
        <f t="shared" si="8"/>
        <v>0</v>
      </c>
      <c r="J122" s="223" t="s">
        <v>296</v>
      </c>
      <c r="K122" s="23"/>
      <c r="L122" s="67"/>
    </row>
    <row r="123" spans="1:12" ht="13.5" outlineLevel="2">
      <c r="A123" s="64"/>
      <c r="B123" s="22"/>
      <c r="C123" s="40">
        <f>COUNTIF($H$119:H123,1)+$C$117</f>
        <v>3</v>
      </c>
      <c r="D123" s="40">
        <f>COUNTIF($H$119:H123,3)+$D$117</f>
        <v>3</v>
      </c>
      <c r="E123" s="33">
        <v>4</v>
      </c>
      <c r="F123" s="36" t="s">
        <v>64</v>
      </c>
      <c r="G123" s="34">
        <f t="shared" si="6"/>
        <v>0</v>
      </c>
      <c r="H123" s="37">
        <f t="shared" si="7"/>
        <v>0</v>
      </c>
      <c r="I123" s="55">
        <f t="shared" si="8"/>
        <v>0</v>
      </c>
      <c r="J123" s="223" t="s">
        <v>297</v>
      </c>
      <c r="K123" s="23"/>
      <c r="L123" s="67"/>
    </row>
    <row r="124" spans="1:12" ht="27.75" outlineLevel="2">
      <c r="A124" s="64"/>
      <c r="B124" s="22"/>
      <c r="C124" s="40">
        <f>COUNTIF($H$119:H124,1)+$C$117</f>
        <v>3</v>
      </c>
      <c r="D124" s="40">
        <f>COUNTIF($H$119:H124,3)+$D$117</f>
        <v>3</v>
      </c>
      <c r="E124" s="33">
        <v>4</v>
      </c>
      <c r="F124" s="36" t="s">
        <v>70</v>
      </c>
      <c r="G124" s="34">
        <f t="shared" si="6"/>
        <v>0</v>
      </c>
      <c r="H124" s="37">
        <f t="shared" si="7"/>
        <v>0</v>
      </c>
      <c r="I124" s="55">
        <f t="shared" si="8"/>
        <v>0</v>
      </c>
      <c r="J124" s="223" t="s">
        <v>298</v>
      </c>
      <c r="K124" s="23"/>
      <c r="L124" s="67"/>
    </row>
    <row r="125" spans="1:12" ht="69.75" outlineLevel="2">
      <c r="A125" s="64"/>
      <c r="B125" s="22"/>
      <c r="C125" s="40">
        <f>COUNTIF($H$119:H125,1)+$C$117</f>
        <v>3</v>
      </c>
      <c r="D125" s="40">
        <f>COUNTIF($H$119:H125,3)+$D$117</f>
        <v>3</v>
      </c>
      <c r="E125" s="33">
        <v>4</v>
      </c>
      <c r="F125" s="36" t="s">
        <v>122</v>
      </c>
      <c r="G125" s="34">
        <f t="shared" si="6"/>
        <v>0</v>
      </c>
      <c r="H125" s="37">
        <f t="shared" si="7"/>
        <v>0</v>
      </c>
      <c r="I125" s="55">
        <f t="shared" si="8"/>
        <v>0</v>
      </c>
      <c r="J125" s="223" t="s">
        <v>299</v>
      </c>
      <c r="K125" s="23"/>
      <c r="L125" s="67"/>
    </row>
    <row r="126" spans="1:12" ht="13.5" outlineLevel="2">
      <c r="A126" s="64"/>
      <c r="B126" s="22"/>
      <c r="C126" s="40">
        <f>COUNTIF($H$119:H126,1)+$C$117</f>
        <v>3</v>
      </c>
      <c r="D126" s="40">
        <f>COUNTIF($H$119:H126,3)+$D$117</f>
        <v>3</v>
      </c>
      <c r="E126" s="33">
        <v>3</v>
      </c>
      <c r="F126" s="36" t="s">
        <v>69</v>
      </c>
      <c r="G126" s="34">
        <f t="shared" si="6"/>
        <v>0</v>
      </c>
      <c r="H126" s="37">
        <f t="shared" si="7"/>
        <v>0</v>
      </c>
      <c r="I126" s="55">
        <f t="shared" si="8"/>
        <v>0</v>
      </c>
      <c r="J126" s="223" t="s">
        <v>300</v>
      </c>
      <c r="K126" s="23"/>
      <c r="L126" s="67"/>
    </row>
    <row r="127" spans="1:12" ht="13.5" outlineLevel="2">
      <c r="A127" s="64"/>
      <c r="B127" s="22"/>
      <c r="C127" s="40">
        <f>COUNTIF($H$119:H127,1)+$C$117</f>
        <v>3</v>
      </c>
      <c r="D127" s="40">
        <f>COUNTIF($H$119:H127,3)+$D$117</f>
        <v>3</v>
      </c>
      <c r="E127" s="33">
        <v>3</v>
      </c>
      <c r="F127" s="36" t="s">
        <v>71</v>
      </c>
      <c r="G127" s="34">
        <f t="shared" si="6"/>
        <v>0</v>
      </c>
      <c r="H127" s="37">
        <f t="shared" si="7"/>
        <v>0</v>
      </c>
      <c r="I127" s="55">
        <f t="shared" si="8"/>
        <v>0</v>
      </c>
      <c r="J127" s="223" t="s">
        <v>301</v>
      </c>
      <c r="K127" s="23"/>
      <c r="L127" s="67"/>
    </row>
    <row r="128" spans="1:12" ht="13.5" outlineLevel="2">
      <c r="A128" s="64"/>
      <c r="B128" s="22"/>
      <c r="C128" s="40">
        <f>COUNTIF($H$119:H128,1)+$C$117</f>
        <v>3</v>
      </c>
      <c r="D128" s="40">
        <f>COUNTIF($H$119:H128,3)+$D$117</f>
        <v>3</v>
      </c>
      <c r="E128" s="33">
        <v>3</v>
      </c>
      <c r="F128" s="36" t="s">
        <v>74</v>
      </c>
      <c r="G128" s="34">
        <f t="shared" si="6"/>
        <v>0</v>
      </c>
      <c r="H128" s="37">
        <f t="shared" si="7"/>
        <v>0</v>
      </c>
      <c r="I128" s="55">
        <f t="shared" si="8"/>
        <v>0</v>
      </c>
      <c r="J128" s="223" t="s">
        <v>302</v>
      </c>
      <c r="K128" s="23"/>
      <c r="L128" s="67"/>
    </row>
    <row r="129" spans="1:12" ht="13.5" outlineLevel="2">
      <c r="A129" s="64"/>
      <c r="B129" s="22"/>
      <c r="C129" s="6"/>
      <c r="D129" s="6"/>
      <c r="E129" s="6"/>
      <c r="F129" s="4"/>
      <c r="G129" s="4"/>
      <c r="H129" s="4"/>
      <c r="I129" s="4"/>
      <c r="J129" s="229"/>
      <c r="K129" s="23"/>
      <c r="L129" s="67"/>
    </row>
    <row r="130" spans="1:12" ht="12.75" outlineLevel="1" thickBot="1">
      <c r="A130" s="64"/>
      <c r="B130" s="24"/>
      <c r="C130" s="7"/>
      <c r="D130" s="7"/>
      <c r="E130" s="7"/>
      <c r="F130" s="14"/>
      <c r="G130" s="14"/>
      <c r="H130" s="3"/>
      <c r="I130" s="3"/>
      <c r="J130" s="230"/>
      <c r="K130" s="25"/>
      <c r="L130" s="67"/>
    </row>
    <row r="131" spans="1:12" ht="12">
      <c r="A131" s="63"/>
      <c r="B131" s="67"/>
      <c r="C131" s="67"/>
      <c r="D131" s="67"/>
      <c r="E131" s="67"/>
      <c r="F131" s="68"/>
      <c r="G131" s="68"/>
      <c r="H131" s="67"/>
      <c r="I131" s="67"/>
      <c r="J131" s="211"/>
      <c r="K131" s="67"/>
      <c r="L131" s="67"/>
    </row>
  </sheetData>
  <sheetProtection/>
  <mergeCells count="3">
    <mergeCell ref="F3:H3"/>
    <mergeCell ref="F5:H5"/>
    <mergeCell ref="F4:H4"/>
  </mergeCells>
  <conditionalFormatting sqref="G48:G74">
    <cfRule type="cellIs" priority="19" dxfId="6" operator="equal">
      <formula>0</formula>
    </cfRule>
  </conditionalFormatting>
  <conditionalFormatting sqref="G46:G47">
    <cfRule type="cellIs" priority="18" dxfId="6" operator="equal">
      <formula>"ok"</formula>
    </cfRule>
  </conditionalFormatting>
  <conditionalFormatting sqref="G79:G80">
    <cfRule type="cellIs" priority="20" dxfId="6" operator="equal">
      <formula>"ok"</formula>
    </cfRule>
  </conditionalFormatting>
  <conditionalFormatting sqref="G118:G119">
    <cfRule type="cellIs" priority="25" dxfId="6" operator="equal">
      <formula>"ok"</formula>
    </cfRule>
  </conditionalFormatting>
  <conditionalFormatting sqref="G81:G113">
    <cfRule type="cellIs" priority="23" dxfId="6" operator="equal">
      <formula>0</formula>
    </cfRule>
  </conditionalFormatting>
  <conditionalFormatting sqref="G120:G128">
    <cfRule type="cellIs" priority="29" dxfId="6" operator="equal">
      <formula>0</formula>
    </cfRule>
  </conditionalFormatting>
  <conditionalFormatting sqref="F46">
    <cfRule type="cellIs" priority="3" dxfId="6" operator="equal">
      <formula>"seznam je aktuální"</formula>
    </cfRule>
  </conditionalFormatting>
  <conditionalFormatting sqref="F79">
    <cfRule type="cellIs" priority="2" dxfId="6" operator="equal">
      <formula>"seznam je aktuální"</formula>
    </cfRule>
  </conditionalFormatting>
  <conditionalFormatting sqref="F118">
    <cfRule type="cellIs" priority="1" dxfId="6" operator="equal">
      <formula>"seznam je aktuální"</formula>
    </cfRule>
  </conditionalFormatting>
  <dataValidations count="1">
    <dataValidation allowBlank="1" showErrorMessage="1" sqref="H80:J80 D36 E47:E77 F47 E79:E116 H47:J47 F80 E118:E128 F119 H119:J1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2018-08-08T11:20:42Z</cp:lastPrinted>
  <dcterms:created xsi:type="dcterms:W3CDTF">2018-01-08T08:01:01Z</dcterms:created>
  <dcterms:modified xsi:type="dcterms:W3CDTF">2018-08-27T21:09:36Z</dcterms:modified>
  <cp:category/>
  <cp:version/>
  <cp:contentType/>
  <cp:contentStatus/>
</cp:coreProperties>
</file>